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C:\Users\cgoodrich3\Desktop\"/>
    </mc:Choice>
  </mc:AlternateContent>
  <xr:revisionPtr revIDLastSave="0" documentId="13_ncr:1_{0227D8EC-280D-4584-B962-1F1E4455BE19}" xr6:coauthVersionLast="47" xr6:coauthVersionMax="47" xr10:uidLastSave="{00000000-0000-0000-0000-000000000000}"/>
  <workbookProtection workbookAlgorithmName="SHA-512" workbookHashValue="ooSm7oW5ADZBScfW1SMCwD8l4vAdRn/ie1fKDU7BoUdXiniPUpFswY0TORbU1TYTD/RPkMKYH8ZO8kvr/G9LjQ==" workbookSaltValue="i6T3n7FXlJIRlBSblZ4M2g==" workbookSpinCount="100000" lockStructure="1"/>
  <bookViews>
    <workbookView xWindow="-120" yWindow="-120" windowWidth="29040" windowHeight="15840" xr2:uid="{00000000-000D-0000-FFFF-FFFF00000000}"/>
  </bookViews>
  <sheets>
    <sheet name="Instructions" sheetId="5" r:id="rId1"/>
    <sheet name="Cost Share Calculator" sheetId="4" r:id="rId2"/>
    <sheet name="Calculations" sheetId="2" r:id="rId3"/>
  </sheets>
  <definedNames>
    <definedName name="_xlnm.Print_Area" localSheetId="2">Calculations!$A$1:$W$20</definedName>
    <definedName name="_xlnm.Print_Area" localSheetId="1">'Cost Share Calculator'!$A$1:$H$20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9" i="5" l="1"/>
  <c r="B18" i="2"/>
  <c r="B20" i="4"/>
  <c r="B20" i="2" s="1"/>
  <c r="B19" i="4"/>
  <c r="B19" i="2" s="1"/>
  <c r="B2" i="2" l="1"/>
  <c r="A22" i="4"/>
  <c r="C12" i="2"/>
  <c r="D12" i="2"/>
  <c r="C13" i="2"/>
  <c r="D13" i="2"/>
  <c r="C14" i="2"/>
  <c r="D14" i="2"/>
  <c r="C15" i="2"/>
  <c r="D15" i="2"/>
  <c r="D11" i="2"/>
  <c r="C11" i="2"/>
  <c r="B15" i="2"/>
  <c r="B14" i="2"/>
  <c r="B13" i="2"/>
  <c r="B12" i="2"/>
  <c r="B11" i="2"/>
  <c r="B6" i="2"/>
  <c r="B5" i="2"/>
  <c r="B4" i="2"/>
  <c r="B3" i="2"/>
  <c r="A20" i="4"/>
  <c r="A19" i="4"/>
  <c r="A18" i="4"/>
  <c r="E12" i="2" l="1"/>
  <c r="F12" i="2" s="1"/>
  <c r="I14" i="2"/>
  <c r="J14" i="2" s="1"/>
  <c r="I11" i="2"/>
  <c r="J11" i="2" s="1"/>
  <c r="I12" i="2"/>
  <c r="J12" i="2" s="1"/>
  <c r="E13" i="2"/>
  <c r="G13" i="2"/>
  <c r="H13" i="2" s="1"/>
  <c r="G15" i="2"/>
  <c r="H15" i="2" s="1"/>
  <c r="G11" i="2"/>
  <c r="E11" i="2"/>
  <c r="K11" i="2"/>
  <c r="L11" i="2" s="1"/>
  <c r="I13" i="2"/>
  <c r="J13" i="2" s="1"/>
  <c r="I15" i="2"/>
  <c r="O13" i="2"/>
  <c r="P13" i="2" s="1"/>
  <c r="O15" i="2"/>
  <c r="P15" i="2" s="1"/>
  <c r="E15" i="2"/>
  <c r="F15" i="2" s="1"/>
  <c r="K15" i="2"/>
  <c r="L15" i="2" s="1"/>
  <c r="K13" i="2"/>
  <c r="L13" i="2" s="1"/>
  <c r="K12" i="2"/>
  <c r="L12" i="2" s="1"/>
  <c r="G14" i="2"/>
  <c r="H14" i="2" s="1"/>
  <c r="G12" i="2"/>
  <c r="H12" i="2" s="1"/>
  <c r="M14" i="2"/>
  <c r="N14" i="2" s="1"/>
  <c r="E14" i="2"/>
  <c r="K14" i="2"/>
  <c r="L14" i="2" s="1"/>
  <c r="M13" i="2"/>
  <c r="O11" i="2"/>
  <c r="M11" i="2"/>
  <c r="N11" i="2" s="1"/>
  <c r="M15" i="2"/>
  <c r="O12" i="2"/>
  <c r="O14" i="2"/>
  <c r="M12" i="2"/>
  <c r="R15" i="2" l="1"/>
  <c r="Q15" i="2"/>
  <c r="K16" i="2"/>
  <c r="S13" i="2"/>
  <c r="U15" i="2"/>
  <c r="J15" i="2"/>
  <c r="V15" i="2" s="1"/>
  <c r="F11" i="2"/>
  <c r="Q11" i="2"/>
  <c r="E16" i="2"/>
  <c r="L16" i="2"/>
  <c r="H11" i="2"/>
  <c r="H16" i="2" s="1"/>
  <c r="G16" i="2"/>
  <c r="S11" i="2"/>
  <c r="Q14" i="2"/>
  <c r="F14" i="2"/>
  <c r="R14" i="2" s="1"/>
  <c r="R12" i="2"/>
  <c r="Q12" i="2"/>
  <c r="F13" i="2"/>
  <c r="R13" i="2" s="1"/>
  <c r="Q13" i="2"/>
  <c r="N13" i="2"/>
  <c r="T13" i="2" s="1"/>
  <c r="F13" i="4" s="1"/>
  <c r="S14" i="2"/>
  <c r="U13" i="2"/>
  <c r="T14" i="2"/>
  <c r="V13" i="2"/>
  <c r="I16" i="2"/>
  <c r="N12" i="2"/>
  <c r="T12" i="2" s="1"/>
  <c r="S12" i="2"/>
  <c r="N15" i="2"/>
  <c r="T15" i="2" s="1"/>
  <c r="S15" i="2"/>
  <c r="O16" i="2"/>
  <c r="P11" i="2"/>
  <c r="U11" i="2"/>
  <c r="U14" i="2"/>
  <c r="P14" i="2"/>
  <c r="V14" i="2" s="1"/>
  <c r="P12" i="2"/>
  <c r="V12" i="2" s="1"/>
  <c r="U12" i="2"/>
  <c r="M16" i="2"/>
  <c r="E15" i="4" l="1"/>
  <c r="S16" i="2"/>
  <c r="Q16" i="2"/>
  <c r="W13" i="2"/>
  <c r="H13" i="4" s="1"/>
  <c r="F14" i="4"/>
  <c r="J16" i="2"/>
  <c r="G15" i="4"/>
  <c r="W15" i="2"/>
  <c r="H15" i="4" s="1"/>
  <c r="N16" i="2"/>
  <c r="E12" i="4"/>
  <c r="F16" i="2"/>
  <c r="R11" i="2"/>
  <c r="R16" i="2" s="1"/>
  <c r="E16" i="4" s="1"/>
  <c r="T11" i="2"/>
  <c r="T16" i="2" s="1"/>
  <c r="E14" i="4"/>
  <c r="F15" i="4"/>
  <c r="G13" i="4"/>
  <c r="E13" i="4"/>
  <c r="U16" i="2"/>
  <c r="W14" i="2"/>
  <c r="H14" i="4" s="1"/>
  <c r="G14" i="4"/>
  <c r="G12" i="4"/>
  <c r="V11" i="2"/>
  <c r="G11" i="4" s="1"/>
  <c r="P16" i="2"/>
  <c r="F12" i="4"/>
  <c r="W12" i="2"/>
  <c r="H12" i="4" s="1"/>
  <c r="F16" i="4" l="1"/>
  <c r="E11" i="4"/>
  <c r="F11" i="4"/>
  <c r="V16" i="2"/>
  <c r="G16" i="4" s="1"/>
  <c r="W11" i="2"/>
  <c r="H11" i="4" l="1"/>
  <c r="W16" i="2"/>
  <c r="H16" i="4" s="1"/>
</calcChain>
</file>

<file path=xl/sharedStrings.xml><?xml version="1.0" encoding="utf-8"?>
<sst xmlns="http://schemas.openxmlformats.org/spreadsheetml/2006/main" count="91" uniqueCount="58">
  <si>
    <t>PI Name:</t>
  </si>
  <si>
    <t>Base Salary</t>
  </si>
  <si>
    <t>Appointment (9 or 12)</t>
  </si>
  <si>
    <t>Year 1</t>
  </si>
  <si>
    <t>Year 2</t>
  </si>
  <si>
    <t>Year 3</t>
  </si>
  <si>
    <t>Year 4</t>
  </si>
  <si>
    <t>Year 5</t>
  </si>
  <si>
    <t>Summer Months</t>
  </si>
  <si>
    <t>Calendar</t>
  </si>
  <si>
    <t>Academic Months</t>
  </si>
  <si>
    <t>Calendar Months</t>
  </si>
  <si>
    <t>Anticipated Increase</t>
  </si>
  <si>
    <t>Fringe Benefits</t>
  </si>
  <si>
    <t>Effort</t>
  </si>
  <si>
    <t>Cost Share</t>
  </si>
  <si>
    <t>Total Cost Share</t>
  </si>
  <si>
    <t>Summer Cost Share</t>
  </si>
  <si>
    <t>Academic Cost Share</t>
  </si>
  <si>
    <t>Total</t>
  </si>
  <si>
    <t>Capped Fringe</t>
  </si>
  <si>
    <t>Actual Costs</t>
  </si>
  <si>
    <t>Capped Request</t>
  </si>
  <si>
    <t>Calendar Cost Share</t>
  </si>
  <si>
    <t>Salary</t>
  </si>
  <si>
    <t>Fringe</t>
  </si>
  <si>
    <t>Academic</t>
  </si>
  <si>
    <t>Summer</t>
  </si>
  <si>
    <t>Capped   Salary</t>
  </si>
  <si>
    <r>
      <t xml:space="preserve">Calendar Months 
</t>
    </r>
    <r>
      <rPr>
        <sz val="8"/>
        <color theme="1"/>
        <rFont val="Calibri"/>
        <family val="2"/>
        <scheme val="minor"/>
      </rPr>
      <t>(12 month only)</t>
    </r>
  </si>
  <si>
    <t>PI Name</t>
  </si>
  <si>
    <t>12 Month Cap:</t>
  </si>
  <si>
    <t>9 Month Cap:</t>
  </si>
  <si>
    <t>Monthly Cap:</t>
  </si>
  <si>
    <t>Salary Cost Share</t>
  </si>
  <si>
    <t>Fringe Cost Share</t>
  </si>
  <si>
    <t>Number of Years (1-5)</t>
  </si>
  <si>
    <t xml:space="preserve"> Salary Cap Budget</t>
  </si>
  <si>
    <t>revised 8/7/2025</t>
  </si>
  <si>
    <t>Salary Cap Budget</t>
  </si>
  <si>
    <t>Salary Cap Budget Salary Cap Calculator Instructions</t>
  </si>
  <si>
    <t>https://www.opm.gov/policy-data-oversight/pay-leave/salaries-wages/</t>
  </si>
  <si>
    <t>Enter applicable Sponsor salary cap here</t>
  </si>
  <si>
    <t>Current pay scales can be found at the link below; these are updated roughly each January so must be checked to determine current rate</t>
  </si>
  <si>
    <t>Example of rate table and how to read:</t>
  </si>
  <si>
    <r>
      <t xml:space="preserve">NIH Salary cap - historically has been set at the Executive Level </t>
    </r>
    <r>
      <rPr>
        <b/>
        <sz val="11"/>
        <rFont val="Calibri"/>
        <family val="2"/>
        <scheme val="minor"/>
      </rPr>
      <t>II</t>
    </r>
    <r>
      <rPr>
        <sz val="11"/>
        <rFont val="Calibri"/>
        <family val="2"/>
        <scheme val="minor"/>
      </rPr>
      <t xml:space="preserve"> rate</t>
    </r>
  </si>
  <si>
    <t>https://grants.nih.gov/grants/guide/notice-files/NOT-OD-25-085.html</t>
  </si>
  <si>
    <r>
      <t xml:space="preserve">USDA Salary cap - historically has been set at the Executive Level </t>
    </r>
    <r>
      <rPr>
        <b/>
        <sz val="11"/>
        <rFont val="Calibri"/>
        <family val="2"/>
        <scheme val="minor"/>
      </rPr>
      <t>IV</t>
    </r>
    <r>
      <rPr>
        <sz val="11"/>
        <rFont val="Calibri"/>
        <family val="2"/>
        <scheme val="minor"/>
      </rPr>
      <t xml:space="preserve"> rate</t>
    </r>
  </si>
  <si>
    <t>https://www.nifa.usda.gov/grants/regulations-and-guidelines/terms-conditions</t>
  </si>
  <si>
    <r>
      <t xml:space="preserve">DOJ Salary cap - historically </t>
    </r>
    <r>
      <rPr>
        <b/>
        <sz val="11"/>
        <rFont val="Calibri"/>
        <family val="2"/>
        <scheme val="minor"/>
      </rPr>
      <t xml:space="preserve">110% </t>
    </r>
    <r>
      <rPr>
        <sz val="11"/>
        <rFont val="Calibri"/>
        <family val="2"/>
        <scheme val="minor"/>
      </rPr>
      <t xml:space="preserve">of Executive Level </t>
    </r>
    <r>
      <rPr>
        <b/>
        <sz val="11"/>
        <rFont val="Calibri"/>
        <family val="2"/>
        <scheme val="minor"/>
      </rPr>
      <t xml:space="preserve">II </t>
    </r>
    <r>
      <rPr>
        <sz val="11"/>
        <rFont val="Calibri"/>
        <family val="2"/>
        <scheme val="minor"/>
      </rPr>
      <t>rate</t>
    </r>
  </si>
  <si>
    <t>https://www.ojp.gov/funding/financialguidedoj/iii-postaward-requirements</t>
  </si>
  <si>
    <t xml:space="preserve">If the faculty member has a 9 month appointment, fill in both the Academic and Summer month columns with the same numbers used in the budget.
</t>
  </si>
  <si>
    <t xml:space="preserve">The columns on the right will show the anticipated amount  UNL will have to pay above what the Sponsor will pay (includes salary and fringe benefits). 
</t>
  </si>
  <si>
    <t xml:space="preserve">For internal purposes only, route only the amount of summer cost share (shown in red) in NuRamp so the department can review and approve the amount that will have to come out of their budget (not a state line). These amounts are not reported to the sponsor.
</t>
  </si>
  <si>
    <t>Look up the current Sponsor Salary Cap amount (see sidebar to the right).</t>
  </si>
  <si>
    <t xml:space="preserve">If the faculty member is close to or above the salary cap (refernce the amount you enterd for 12 month faculty, or the box below for 9 month faculty), then fill in the first six pink cells (Cells B2 through B7).
</t>
  </si>
  <si>
    <t xml:space="preserve">Open the "Cost Share Calculator" sheet and enter the current Sponsor Salary Cap Amount in the pink cell for 12 Month Cap (Cell B:18).
</t>
  </si>
  <si>
    <t xml:space="preserve">If the faculty member has a 12 month appointment, fill in the Calendar Month column with the same numbers used in the budget.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</si>
</sst>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0" x14ac:knownFonts="1">
    <font>
      <sz val="11"/>
      <color theme="1"/>
      <name val="Calibri"/>
      <family val="2"/>
      <scheme val="minor"/>
    </font>
    <font>
      <sz val="11"/>
      <name val="Calibri"/>
      <family val="2"/>
      <scheme val="minor"/>
    </font>
    <font>
      <sz val="8"/>
      <color theme="1"/>
      <name val="Calibri"/>
      <family val="2"/>
      <scheme val="minor"/>
    </font>
    <font>
      <b/>
      <sz val="11"/>
      <color theme="1"/>
      <name val="Calibri"/>
      <family val="2"/>
      <scheme val="minor"/>
    </font>
    <font>
      <sz val="11"/>
      <color theme="1"/>
      <name val="Calibri"/>
      <family val="2"/>
      <scheme val="minor"/>
    </font>
    <font>
      <b/>
      <sz val="11"/>
      <color rgb="FFFF0000"/>
      <name val="Calibri"/>
      <family val="2"/>
      <scheme val="minor"/>
    </font>
    <font>
      <i/>
      <sz val="9"/>
      <color theme="1"/>
      <name val="Calibri"/>
      <family val="2"/>
      <scheme val="minor"/>
    </font>
    <font>
      <b/>
      <sz val="11"/>
      <name val="Calibri"/>
      <family val="2"/>
      <scheme val="minor"/>
    </font>
    <font>
      <u/>
      <sz val="11"/>
      <color theme="10"/>
      <name val="Calibri"/>
      <family val="2"/>
      <scheme val="minor"/>
    </font>
    <font>
      <i/>
      <sz val="11"/>
      <color theme="1"/>
      <name val="Calibri"/>
      <family val="2"/>
      <scheme val="minor"/>
    </font>
  </fonts>
  <fills count="7">
    <fill>
      <patternFill patternType="none"/>
    </fill>
    <fill>
      <patternFill patternType="gray125"/>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9" fontId="4" fillId="0" borderId="0" applyFont="0" applyFill="0" applyBorder="0" applyAlignment="0" applyProtection="0"/>
    <xf numFmtId="0" fontId="8" fillId="0" borderId="0" applyNumberFormat="0" applyFill="0" applyBorder="0" applyAlignment="0" applyProtection="0"/>
  </cellStyleXfs>
  <cellXfs count="120">
    <xf numFmtId="0" fontId="0" fillId="0" borderId="0" xfId="0"/>
    <xf numFmtId="2" fontId="1" fillId="3" borderId="2" xfId="0" applyNumberFormat="1" applyFont="1" applyFill="1" applyBorder="1"/>
    <xf numFmtId="2" fontId="1" fillId="3" borderId="19" xfId="0" applyNumberFormat="1" applyFont="1" applyFill="1" applyBorder="1"/>
    <xf numFmtId="3" fontId="0" fillId="2" borderId="2" xfId="0" applyNumberFormat="1" applyFill="1" applyBorder="1" applyProtection="1">
      <protection locked="0"/>
    </xf>
    <xf numFmtId="0" fontId="0" fillId="2" borderId="1" xfId="0" applyFill="1" applyBorder="1" applyProtection="1">
      <protection locked="0"/>
    </xf>
    <xf numFmtId="9" fontId="0" fillId="2" borderId="1" xfId="0" applyNumberFormat="1" applyFill="1" applyBorder="1" applyProtection="1">
      <protection locked="0"/>
    </xf>
    <xf numFmtId="2" fontId="1" fillId="2" borderId="1" xfId="0" applyNumberFormat="1" applyFont="1" applyFill="1" applyBorder="1" applyProtection="1">
      <protection locked="0"/>
    </xf>
    <xf numFmtId="2" fontId="1" fillId="2" borderId="3" xfId="0" applyNumberFormat="1" applyFont="1" applyFill="1" applyBorder="1" applyProtection="1">
      <protection locked="0"/>
    </xf>
    <xf numFmtId="0" fontId="1" fillId="5" borderId="0" xfId="0" applyFont="1" applyFill="1"/>
    <xf numFmtId="0" fontId="1" fillId="5" borderId="1" xfId="0" applyFont="1" applyFill="1" applyBorder="1" applyAlignment="1">
      <alignment horizontal="right" vertical="top"/>
    </xf>
    <xf numFmtId="0" fontId="1" fillId="5" borderId="1" xfId="0" applyFont="1" applyFill="1" applyBorder="1" applyAlignment="1">
      <alignment vertical="top" wrapText="1"/>
    </xf>
    <xf numFmtId="0" fontId="0" fillId="5" borderId="0" xfId="0" applyFill="1"/>
    <xf numFmtId="0" fontId="0" fillId="5" borderId="0" xfId="0" applyFill="1" applyAlignment="1">
      <alignment horizontal="right"/>
    </xf>
    <xf numFmtId="0" fontId="0" fillId="5" borderId="0" xfId="0" applyFill="1" applyAlignment="1">
      <alignment horizontal="left"/>
    </xf>
    <xf numFmtId="0" fontId="0" fillId="5" borderId="1" xfId="0" applyFill="1" applyBorder="1" applyAlignment="1">
      <alignment horizontal="center"/>
    </xf>
    <xf numFmtId="0" fontId="0" fillId="5" borderId="1" xfId="0" applyFill="1" applyBorder="1" applyAlignment="1">
      <alignment wrapText="1"/>
    </xf>
    <xf numFmtId="0" fontId="0" fillId="5" borderId="1" xfId="0" applyFill="1" applyBorder="1" applyAlignment="1">
      <alignment horizontal="center" vertical="center" wrapText="1"/>
    </xf>
    <xf numFmtId="0" fontId="0" fillId="5" borderId="4" xfId="0" applyFill="1" applyBorder="1" applyAlignment="1">
      <alignment horizontal="center" vertical="center" wrapText="1"/>
    </xf>
    <xf numFmtId="0" fontId="0" fillId="5" borderId="29" xfId="0" applyFill="1" applyBorder="1" applyAlignment="1">
      <alignment horizontal="center" vertical="center" wrapText="1"/>
    </xf>
    <xf numFmtId="0" fontId="0" fillId="5" borderId="5" xfId="0" applyFill="1" applyBorder="1" applyAlignment="1">
      <alignment horizontal="center" vertical="center" wrapText="1"/>
    </xf>
    <xf numFmtId="0" fontId="0" fillId="5" borderId="1" xfId="0" applyFill="1" applyBorder="1" applyAlignment="1">
      <alignment horizontal="right"/>
    </xf>
    <xf numFmtId="3" fontId="1" fillId="5" borderId="1" xfId="0" applyNumberFormat="1" applyFont="1" applyFill="1" applyBorder="1"/>
    <xf numFmtId="3" fontId="1" fillId="5" borderId="4" xfId="0" applyNumberFormat="1" applyFont="1" applyFill="1" applyBorder="1"/>
    <xf numFmtId="3" fontId="1" fillId="5" borderId="30" xfId="0" applyNumberFormat="1" applyFont="1" applyFill="1" applyBorder="1"/>
    <xf numFmtId="3" fontId="1" fillId="5" borderId="5" xfId="0" applyNumberFormat="1" applyFont="1" applyFill="1" applyBorder="1"/>
    <xf numFmtId="0" fontId="0" fillId="5" borderId="3" xfId="0" applyFill="1" applyBorder="1" applyAlignment="1">
      <alignment horizontal="right"/>
    </xf>
    <xf numFmtId="0" fontId="0" fillId="5" borderId="2" xfId="0" applyFill="1" applyBorder="1" applyAlignment="1">
      <alignment horizontal="right"/>
    </xf>
    <xf numFmtId="3" fontId="1" fillId="5" borderId="2" xfId="0" applyNumberFormat="1" applyFont="1" applyFill="1" applyBorder="1"/>
    <xf numFmtId="3" fontId="1" fillId="5" borderId="19" xfId="0" applyNumberFormat="1" applyFont="1" applyFill="1" applyBorder="1"/>
    <xf numFmtId="3" fontId="5" fillId="5" borderId="32" xfId="0" applyNumberFormat="1" applyFont="1" applyFill="1" applyBorder="1"/>
    <xf numFmtId="3" fontId="1" fillId="5" borderId="25" xfId="0" applyNumberFormat="1" applyFont="1" applyFill="1" applyBorder="1"/>
    <xf numFmtId="49" fontId="0" fillId="5" borderId="0" xfId="0" applyNumberFormat="1" applyFill="1" applyAlignment="1">
      <alignment horizontal="left"/>
    </xf>
    <xf numFmtId="3" fontId="0" fillId="5" borderId="2" xfId="0" applyNumberFormat="1" applyFill="1" applyBorder="1"/>
    <xf numFmtId="9" fontId="0" fillId="5" borderId="2" xfId="0" applyNumberFormat="1" applyFill="1" applyBorder="1"/>
    <xf numFmtId="0" fontId="0" fillId="5" borderId="11" xfId="0" applyFill="1" applyBorder="1" applyAlignment="1">
      <alignment horizontal="center"/>
    </xf>
    <xf numFmtId="0" fontId="0" fillId="5" borderId="12" xfId="0" applyFill="1" applyBorder="1" applyAlignment="1">
      <alignment horizontal="center"/>
    </xf>
    <xf numFmtId="0" fontId="0" fillId="5" borderId="28" xfId="0" applyFill="1" applyBorder="1" applyAlignment="1">
      <alignment vertical="top"/>
    </xf>
    <xf numFmtId="0" fontId="0" fillId="5" borderId="4" xfId="0" applyFill="1" applyBorder="1" applyAlignment="1">
      <alignment wrapText="1"/>
    </xf>
    <xf numFmtId="0" fontId="0" fillId="5" borderId="17" xfId="0" applyFill="1" applyBorder="1" applyAlignment="1">
      <alignment horizontal="center" wrapText="1"/>
    </xf>
    <xf numFmtId="0" fontId="0" fillId="5" borderId="1" xfId="0" applyFill="1" applyBorder="1" applyAlignment="1">
      <alignment horizontal="center" wrapText="1"/>
    </xf>
    <xf numFmtId="0" fontId="0" fillId="5" borderId="18" xfId="0" applyFill="1" applyBorder="1" applyAlignment="1">
      <alignment horizontal="center" wrapText="1"/>
    </xf>
    <xf numFmtId="0" fontId="0" fillId="5" borderId="11" xfId="0" applyFill="1" applyBorder="1" applyAlignment="1">
      <alignment horizontal="center" wrapText="1"/>
    </xf>
    <xf numFmtId="0" fontId="0" fillId="5" borderId="4" xfId="0" applyFill="1" applyBorder="1" applyAlignment="1">
      <alignment horizontal="center" wrapText="1"/>
    </xf>
    <xf numFmtId="0" fontId="0" fillId="5" borderId="12" xfId="0" applyFill="1" applyBorder="1" applyAlignment="1">
      <alignment horizontal="center" wrapText="1"/>
    </xf>
    <xf numFmtId="0" fontId="0" fillId="5" borderId="29" xfId="0" applyFill="1" applyBorder="1" applyAlignment="1">
      <alignment horizontal="center" wrapText="1"/>
    </xf>
    <xf numFmtId="0" fontId="0" fillId="5" borderId="4" xfId="0" applyFill="1" applyBorder="1"/>
    <xf numFmtId="2" fontId="1" fillId="5" borderId="17" xfId="0" applyNumberFormat="1" applyFont="1" applyFill="1" applyBorder="1"/>
    <xf numFmtId="2" fontId="1" fillId="5" borderId="1" xfId="0" applyNumberFormat="1" applyFont="1" applyFill="1" applyBorder="1"/>
    <xf numFmtId="2" fontId="1" fillId="5" borderId="5" xfId="0" applyNumberFormat="1" applyFont="1" applyFill="1" applyBorder="1"/>
    <xf numFmtId="164" fontId="1" fillId="5" borderId="11" xfId="0" applyNumberFormat="1" applyFont="1" applyFill="1" applyBorder="1"/>
    <xf numFmtId="164" fontId="1" fillId="5" borderId="1" xfId="0" applyNumberFormat="1" applyFont="1" applyFill="1" applyBorder="1"/>
    <xf numFmtId="164" fontId="1" fillId="5" borderId="4" xfId="0" applyNumberFormat="1" applyFont="1" applyFill="1" applyBorder="1"/>
    <xf numFmtId="164" fontId="1" fillId="5" borderId="12" xfId="0" applyNumberFormat="1" applyFont="1" applyFill="1" applyBorder="1"/>
    <xf numFmtId="164" fontId="0" fillId="5" borderId="11" xfId="0" applyNumberFormat="1" applyFill="1" applyBorder="1"/>
    <xf numFmtId="164" fontId="0" fillId="5" borderId="1" xfId="0" applyNumberFormat="1" applyFill="1" applyBorder="1"/>
    <xf numFmtId="164" fontId="0" fillId="5" borderId="4" xfId="0" applyNumberFormat="1" applyFill="1" applyBorder="1"/>
    <xf numFmtId="164" fontId="0" fillId="5" borderId="30" xfId="0" applyNumberFormat="1" applyFill="1" applyBorder="1"/>
    <xf numFmtId="0" fontId="0" fillId="5" borderId="7" xfId="0" applyFill="1" applyBorder="1"/>
    <xf numFmtId="164" fontId="1" fillId="5" borderId="13" xfId="0" applyNumberFormat="1" applyFont="1" applyFill="1" applyBorder="1"/>
    <xf numFmtId="164" fontId="1" fillId="5" borderId="3" xfId="0" applyNumberFormat="1" applyFont="1" applyFill="1" applyBorder="1"/>
    <xf numFmtId="164" fontId="1" fillId="5" borderId="7" xfId="0" applyNumberFormat="1" applyFont="1" applyFill="1" applyBorder="1"/>
    <xf numFmtId="164" fontId="1" fillId="5" borderId="14" xfId="0" applyNumberFormat="1" applyFont="1" applyFill="1" applyBorder="1"/>
    <xf numFmtId="164" fontId="0" fillId="5" borderId="13" xfId="0" applyNumberFormat="1" applyFill="1" applyBorder="1"/>
    <xf numFmtId="164" fontId="0" fillId="5" borderId="3" xfId="0" applyNumberFormat="1" applyFill="1" applyBorder="1"/>
    <xf numFmtId="164" fontId="0" fillId="5" borderId="7" xfId="0" applyNumberFormat="1" applyFill="1" applyBorder="1"/>
    <xf numFmtId="164" fontId="0" fillId="5" borderId="31" xfId="0" applyNumberFormat="1" applyFill="1" applyBorder="1"/>
    <xf numFmtId="0" fontId="0" fillId="5" borderId="2" xfId="0" applyFill="1" applyBorder="1"/>
    <xf numFmtId="164" fontId="1" fillId="5" borderId="20" xfId="0" applyNumberFormat="1" applyFont="1" applyFill="1" applyBorder="1"/>
    <xf numFmtId="164" fontId="1" fillId="5" borderId="21" xfId="0" applyNumberFormat="1" applyFont="1" applyFill="1" applyBorder="1"/>
    <xf numFmtId="164" fontId="1" fillId="5" borderId="26" xfId="0" applyNumberFormat="1" applyFont="1" applyFill="1" applyBorder="1"/>
    <xf numFmtId="164" fontId="0" fillId="5" borderId="27" xfId="0" applyNumberFormat="1" applyFill="1" applyBorder="1"/>
    <xf numFmtId="164" fontId="0" fillId="5" borderId="26" xfId="0" applyNumberFormat="1" applyFill="1" applyBorder="1"/>
    <xf numFmtId="164" fontId="3" fillId="5" borderId="32" xfId="0" applyNumberFormat="1" applyFont="1" applyFill="1" applyBorder="1"/>
    <xf numFmtId="0" fontId="0" fillId="4" borderId="0" xfId="0" applyFill="1"/>
    <xf numFmtId="3" fontId="0" fillId="4" borderId="0" xfId="0" applyNumberFormat="1" applyFill="1"/>
    <xf numFmtId="1" fontId="0" fillId="2" borderId="1" xfId="1" applyNumberFormat="1" applyFont="1" applyFill="1" applyBorder="1" applyProtection="1">
      <protection locked="0"/>
    </xf>
    <xf numFmtId="164" fontId="1" fillId="5" borderId="34" xfId="0" applyNumberFormat="1" applyFont="1" applyFill="1" applyBorder="1"/>
    <xf numFmtId="164" fontId="1" fillId="5" borderId="35" xfId="0" applyNumberFormat="1" applyFont="1" applyFill="1" applyBorder="1"/>
    <xf numFmtId="164" fontId="0" fillId="5" borderId="20" xfId="0" applyNumberFormat="1" applyFill="1" applyBorder="1"/>
    <xf numFmtId="0" fontId="6" fillId="5" borderId="0" xfId="0" applyFont="1" applyFill="1"/>
    <xf numFmtId="0" fontId="1" fillId="6" borderId="1" xfId="0" applyFont="1" applyFill="1" applyBorder="1" applyAlignment="1">
      <alignment horizontal="right"/>
    </xf>
    <xf numFmtId="3" fontId="0" fillId="6" borderId="1" xfId="0" applyNumberFormat="1" applyFill="1" applyBorder="1"/>
    <xf numFmtId="3" fontId="3" fillId="2" borderId="1" xfId="0" applyNumberFormat="1" applyFont="1" applyFill="1" applyBorder="1" applyProtection="1">
      <protection locked="0"/>
    </xf>
    <xf numFmtId="0" fontId="1" fillId="5" borderId="1" xfId="0" applyFont="1" applyFill="1" applyBorder="1" applyAlignment="1">
      <alignment horizontal="center" wrapText="1"/>
    </xf>
    <xf numFmtId="0" fontId="0" fillId="2" borderId="1" xfId="0" applyFill="1" applyBorder="1" applyAlignment="1" applyProtection="1">
      <alignment horizontal="left"/>
      <protection locked="0"/>
    </xf>
    <xf numFmtId="0" fontId="0" fillId="5" borderId="1" xfId="0" applyFill="1" applyBorder="1" applyAlignment="1">
      <alignment horizontal="center"/>
    </xf>
    <xf numFmtId="0" fontId="0" fillId="5" borderId="33" xfId="0" applyFill="1" applyBorder="1" applyAlignment="1">
      <alignment horizontal="center"/>
    </xf>
    <xf numFmtId="0" fontId="3" fillId="5" borderId="0" xfId="0" applyFont="1" applyFill="1" applyAlignment="1">
      <alignment horizontal="center"/>
    </xf>
    <xf numFmtId="0" fontId="0" fillId="5" borderId="0" xfId="0" applyFill="1" applyAlignment="1">
      <alignment horizontal="center"/>
    </xf>
    <xf numFmtId="0" fontId="0" fillId="5" borderId="22" xfId="0" applyFill="1" applyBorder="1" applyAlignment="1">
      <alignment horizontal="center"/>
    </xf>
    <xf numFmtId="0" fontId="0" fillId="5" borderId="23" xfId="0" applyFill="1" applyBorder="1" applyAlignment="1">
      <alignment horizontal="center"/>
    </xf>
    <xf numFmtId="0" fontId="0" fillId="5" borderId="24" xfId="0" applyFill="1" applyBorder="1" applyAlignment="1">
      <alignment horizontal="center"/>
    </xf>
    <xf numFmtId="0" fontId="0" fillId="5" borderId="22" xfId="0" applyFill="1" applyBorder="1" applyAlignment="1">
      <alignment horizontal="center" vertical="top"/>
    </xf>
    <xf numFmtId="0" fontId="0" fillId="5" borderId="23" xfId="0" applyFill="1" applyBorder="1" applyAlignment="1">
      <alignment horizontal="center" vertical="top"/>
    </xf>
    <xf numFmtId="0" fontId="0" fillId="5" borderId="24" xfId="0" applyFill="1" applyBorder="1" applyAlignment="1">
      <alignment horizontal="center" vertical="top"/>
    </xf>
    <xf numFmtId="0" fontId="0" fillId="5" borderId="11" xfId="0" applyFill="1" applyBorder="1" applyAlignment="1">
      <alignment horizontal="center" vertical="top"/>
    </xf>
    <xf numFmtId="0" fontId="0" fillId="5" borderId="1" xfId="0" applyFill="1" applyBorder="1" applyAlignment="1">
      <alignment horizontal="center" vertical="top"/>
    </xf>
    <xf numFmtId="0" fontId="0" fillId="5" borderId="11" xfId="0" applyFill="1" applyBorder="1" applyAlignment="1">
      <alignment horizontal="center"/>
    </xf>
    <xf numFmtId="0" fontId="0" fillId="5" borderId="12" xfId="0" applyFill="1" applyBorder="1" applyAlignment="1">
      <alignment horizontal="center"/>
    </xf>
    <xf numFmtId="0" fontId="0" fillId="5" borderId="17" xfId="0" applyFill="1" applyBorder="1" applyAlignment="1">
      <alignment horizontal="center"/>
    </xf>
    <xf numFmtId="0" fontId="0" fillId="5" borderId="5" xfId="0" applyFill="1" applyBorder="1" applyAlignment="1">
      <alignment horizontal="center"/>
    </xf>
    <xf numFmtId="0" fontId="0" fillId="5" borderId="4" xfId="0" applyFill="1" applyBorder="1" applyAlignment="1">
      <alignment horizontal="center"/>
    </xf>
    <xf numFmtId="0" fontId="0" fillId="5" borderId="6" xfId="0" applyFill="1" applyBorder="1" applyAlignment="1">
      <alignment horizontal="center"/>
    </xf>
    <xf numFmtId="3" fontId="0" fillId="5" borderId="1" xfId="0" applyNumberFormat="1" applyFill="1" applyBorder="1" applyAlignment="1">
      <alignment horizontal="left"/>
    </xf>
    <xf numFmtId="0" fontId="0" fillId="5" borderId="8"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0" fillId="5" borderId="15" xfId="0" applyFill="1" applyBorder="1" applyAlignment="1">
      <alignment horizontal="center"/>
    </xf>
    <xf numFmtId="0" fontId="0" fillId="5" borderId="16" xfId="0" applyFill="1" applyBorder="1" applyAlignment="1">
      <alignment horizontal="center"/>
    </xf>
    <xf numFmtId="0" fontId="1" fillId="5" borderId="0" xfId="0" applyFont="1" applyFill="1" applyAlignment="1">
      <alignment vertical="center"/>
    </xf>
    <xf numFmtId="0" fontId="8" fillId="5" borderId="0" xfId="2" applyFill="1" applyAlignment="1">
      <alignment vertical="top"/>
    </xf>
    <xf numFmtId="0" fontId="1" fillId="5" borderId="0" xfId="0" applyFont="1" applyFill="1" applyAlignment="1">
      <alignment horizontal="center" vertical="top" wrapText="1"/>
    </xf>
    <xf numFmtId="0" fontId="1" fillId="4" borderId="0" xfId="0" applyFont="1" applyFill="1"/>
    <xf numFmtId="0" fontId="1" fillId="5" borderId="1" xfId="0" applyFont="1" applyFill="1" applyBorder="1"/>
    <xf numFmtId="0" fontId="1" fillId="5" borderId="4" xfId="0" applyFont="1" applyFill="1" applyBorder="1" applyAlignment="1">
      <alignment horizontal="center"/>
    </xf>
    <xf numFmtId="0" fontId="1" fillId="5" borderId="6" xfId="0" applyFont="1" applyFill="1" applyBorder="1" applyAlignment="1">
      <alignment horizontal="center"/>
    </xf>
    <xf numFmtId="0" fontId="8" fillId="5" borderId="6" xfId="2" applyFill="1" applyBorder="1" applyAlignment="1">
      <alignment horizontal="left"/>
    </xf>
    <xf numFmtId="0" fontId="8" fillId="5" borderId="5" xfId="2" applyFill="1" applyBorder="1" applyAlignment="1">
      <alignment horizontal="left"/>
    </xf>
    <xf numFmtId="0" fontId="8" fillId="5" borderId="5" xfId="2" applyFill="1" applyBorder="1" applyAlignment="1">
      <alignment horizontal="left"/>
    </xf>
    <xf numFmtId="0" fontId="9" fillId="5" borderId="0" xfId="0" applyFont="1" applyFill="1" applyAlignment="1">
      <alignment horizontal="left"/>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585583</xdr:colOff>
      <xdr:row>4</xdr:row>
      <xdr:rowOff>200025</xdr:rowOff>
    </xdr:from>
    <xdr:to>
      <xdr:col>13</xdr:col>
      <xdr:colOff>22078</xdr:colOff>
      <xdr:row>12</xdr:row>
      <xdr:rowOff>181390</xdr:rowOff>
    </xdr:to>
    <xdr:pic>
      <xdr:nvPicPr>
        <xdr:cNvPr id="2" name="Picture 1">
          <a:extLst>
            <a:ext uri="{FF2B5EF4-FFF2-40B4-BE49-F238E27FC236}">
              <a16:creationId xmlns:a16="http://schemas.microsoft.com/office/drawing/2014/main" id="{FBDA6F43-16E9-9A25-1475-17BB66C206FC}"/>
            </a:ext>
          </a:extLst>
        </xdr:cNvPr>
        <xdr:cNvPicPr>
          <a:picLocks noChangeAspect="1"/>
        </xdr:cNvPicPr>
      </xdr:nvPicPr>
      <xdr:blipFill>
        <a:blip xmlns:r="http://schemas.openxmlformats.org/officeDocument/2006/relationships" r:embed="rId1"/>
        <a:stretch>
          <a:fillRect/>
        </a:stretch>
      </xdr:blipFill>
      <xdr:spPr>
        <a:xfrm>
          <a:off x="8114474" y="1881395"/>
          <a:ext cx="4339800" cy="30956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ifa.usda.gov/grants/regulations-and-guidelines/terms-conditions" TargetMode="External"/><Relationship Id="rId2" Type="http://schemas.openxmlformats.org/officeDocument/2006/relationships/hyperlink" Target="https://grants.nih.gov/grants/guide/notice-files/NOT-OD-25-085.html" TargetMode="External"/><Relationship Id="rId1" Type="http://schemas.openxmlformats.org/officeDocument/2006/relationships/hyperlink" Target="https://www.opm.gov/policy-data-oversight/pay-leave/salaries-wages/" TargetMode="External"/><Relationship Id="rId5" Type="http://schemas.openxmlformats.org/officeDocument/2006/relationships/drawing" Target="../drawings/drawing1.xml"/><Relationship Id="rId4" Type="http://schemas.openxmlformats.org/officeDocument/2006/relationships/hyperlink" Target="https://www.ojp.gov/funding/financialguidedoj/iii-postaward-requiremen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12"/>
  <sheetViews>
    <sheetView tabSelected="1" zoomScaleNormal="100" workbookViewId="0">
      <selection activeCell="B9" sqref="B9"/>
    </sheetView>
  </sheetViews>
  <sheetFormatPr defaultColWidth="9.140625" defaultRowHeight="15" x14ac:dyDescent="0.25"/>
  <cols>
    <col min="1" max="1" width="2.28515625" style="8" customWidth="1"/>
    <col min="2" max="2" width="88.42578125" style="8" customWidth="1"/>
    <col min="3" max="3" width="3.85546875" style="8" customWidth="1"/>
    <col min="4" max="16384" width="9.140625" style="8"/>
  </cols>
  <sheetData>
    <row r="1" spans="1:18" x14ac:dyDescent="0.25">
      <c r="A1" s="83" t="s">
        <v>40</v>
      </c>
      <c r="B1" s="83"/>
      <c r="C1" s="112"/>
      <c r="D1" s="114" t="s">
        <v>45</v>
      </c>
      <c r="E1" s="115"/>
      <c r="F1" s="115"/>
      <c r="G1" s="115"/>
      <c r="H1" s="115"/>
      <c r="I1" s="115"/>
      <c r="J1" s="115"/>
      <c r="K1" s="116" t="s">
        <v>46</v>
      </c>
      <c r="L1" s="116"/>
      <c r="M1" s="116"/>
      <c r="N1" s="116"/>
      <c r="O1" s="116"/>
      <c r="P1" s="116"/>
      <c r="Q1" s="116"/>
      <c r="R1" s="117"/>
    </row>
    <row r="2" spans="1:18" ht="24.75" customHeight="1" x14ac:dyDescent="0.25">
      <c r="A2" s="9">
        <v>1</v>
      </c>
      <c r="B2" s="10" t="s">
        <v>54</v>
      </c>
      <c r="C2" s="112"/>
      <c r="D2" s="114" t="s">
        <v>47</v>
      </c>
      <c r="E2" s="115"/>
      <c r="F2" s="115"/>
      <c r="G2" s="115"/>
      <c r="H2" s="115"/>
      <c r="I2" s="115"/>
      <c r="J2" s="115"/>
      <c r="K2" s="118" t="s">
        <v>48</v>
      </c>
      <c r="L2" s="113"/>
      <c r="M2" s="113"/>
      <c r="N2" s="113"/>
      <c r="O2" s="113"/>
      <c r="P2" s="113"/>
      <c r="Q2" s="113"/>
      <c r="R2" s="113"/>
    </row>
    <row r="3" spans="1:18" ht="45" x14ac:dyDescent="0.25">
      <c r="A3" s="9">
        <v>2</v>
      </c>
      <c r="B3" s="10" t="s">
        <v>56</v>
      </c>
      <c r="C3" s="112"/>
      <c r="D3" s="114" t="s">
        <v>49</v>
      </c>
      <c r="E3" s="115"/>
      <c r="F3" s="115"/>
      <c r="G3" s="115"/>
      <c r="H3" s="115"/>
      <c r="I3" s="115"/>
      <c r="J3" s="115"/>
      <c r="K3" s="118" t="s">
        <v>50</v>
      </c>
      <c r="L3" s="113"/>
      <c r="M3" s="113"/>
      <c r="N3" s="113"/>
      <c r="O3" s="113"/>
      <c r="P3" s="113"/>
      <c r="Q3" s="113"/>
      <c r="R3" s="113"/>
    </row>
    <row r="4" spans="1:18" ht="60" x14ac:dyDescent="0.25">
      <c r="A4" s="9">
        <v>3</v>
      </c>
      <c r="B4" s="10" t="s">
        <v>55</v>
      </c>
      <c r="C4" s="112"/>
      <c r="D4" s="109" t="s">
        <v>43</v>
      </c>
    </row>
    <row r="5" spans="1:18" ht="45" x14ac:dyDescent="0.25">
      <c r="A5" s="9">
        <v>4</v>
      </c>
      <c r="B5" s="10" t="s">
        <v>57</v>
      </c>
      <c r="C5" s="112"/>
      <c r="G5" s="110" t="s">
        <v>41</v>
      </c>
    </row>
    <row r="6" spans="1:18" ht="35.25" customHeight="1" x14ac:dyDescent="0.25">
      <c r="A6" s="9">
        <v>5</v>
      </c>
      <c r="B6" s="10" t="s">
        <v>51</v>
      </c>
      <c r="C6" s="112"/>
    </row>
    <row r="7" spans="1:18" ht="45" customHeight="1" x14ac:dyDescent="0.25">
      <c r="A7" s="9">
        <v>6</v>
      </c>
      <c r="B7" s="10" t="s">
        <v>52</v>
      </c>
      <c r="C7" s="112"/>
    </row>
    <row r="8" spans="1:18" ht="60" x14ac:dyDescent="0.25">
      <c r="A8" s="9">
        <v>7</v>
      </c>
      <c r="B8" s="10" t="s">
        <v>53</v>
      </c>
      <c r="C8" s="112"/>
      <c r="E8" s="111" t="s">
        <v>44</v>
      </c>
      <c r="F8" s="111"/>
    </row>
    <row r="9" spans="1:18" x14ac:dyDescent="0.25">
      <c r="B9" s="8" t="str">
        <f>Calculations!A22</f>
        <v>revised 8/7/2025</v>
      </c>
      <c r="C9" s="112"/>
      <c r="E9" s="111"/>
      <c r="F9" s="111"/>
    </row>
    <row r="10" spans="1:18" x14ac:dyDescent="0.25">
      <c r="C10" s="112"/>
    </row>
    <row r="11" spans="1:18" x14ac:dyDescent="0.25">
      <c r="C11" s="112"/>
    </row>
    <row r="12" spans="1:18" x14ac:dyDescent="0.25">
      <c r="C12" s="112"/>
    </row>
  </sheetData>
  <sheetProtection algorithmName="SHA-512" hashValue="3unPf89eyn2TK79J/iW2A6xVSileeCD10HTamq0l8R1qeR1jT9SAOceU12Xm4eZNOK9exf5jDPqBVQQ4kAG0BA==" saltValue="YcnwWno031gpPLUYx61tqg==" spinCount="100000" sheet="1" objects="1" scenarios="1"/>
  <mergeCells count="6">
    <mergeCell ref="K1:R1"/>
    <mergeCell ref="A1:B1"/>
    <mergeCell ref="E8:F9"/>
    <mergeCell ref="D3:J3"/>
    <mergeCell ref="D2:J2"/>
    <mergeCell ref="D1:J1"/>
  </mergeCells>
  <hyperlinks>
    <hyperlink ref="G5" r:id="rId1" xr:uid="{AE3230C1-F6BC-4DD7-B5DA-513901564524}"/>
    <hyperlink ref="K1" r:id="rId2" xr:uid="{3BD029E4-769E-4448-A5ED-C55AC7B2FB2B}"/>
    <hyperlink ref="K2" r:id="rId3" xr:uid="{4923BB6E-4606-4365-B81A-B4E756BE8913}"/>
    <hyperlink ref="K3" r:id="rId4" xr:uid="{5904C047-1B5F-4C97-961D-262C20BABBD5}"/>
  </hyperlinks>
  <pageMargins left="0.7" right="0.7" top="0.75" bottom="0.75" header="0.3" footer="0.3"/>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22"/>
  <sheetViews>
    <sheetView zoomScaleNormal="100" workbookViewId="0">
      <selection activeCell="A22" sqref="A22"/>
    </sheetView>
  </sheetViews>
  <sheetFormatPr defaultColWidth="9.140625" defaultRowHeight="15" x14ac:dyDescent="0.25"/>
  <cols>
    <col min="1" max="1" width="20.5703125" style="11" customWidth="1"/>
    <col min="2" max="8" width="9.42578125" style="11" customWidth="1"/>
    <col min="9" max="16384" width="9.140625" style="11"/>
  </cols>
  <sheetData>
    <row r="1" spans="1:8" x14ac:dyDescent="0.25">
      <c r="A1" s="87" t="s">
        <v>39</v>
      </c>
      <c r="B1" s="87"/>
      <c r="C1" s="87"/>
      <c r="D1" s="87"/>
      <c r="E1" s="87"/>
      <c r="F1" s="87"/>
      <c r="G1" s="87"/>
      <c r="H1" s="87"/>
    </row>
    <row r="2" spans="1:8" x14ac:dyDescent="0.25">
      <c r="A2" s="12" t="s">
        <v>30</v>
      </c>
      <c r="B2" s="84"/>
      <c r="C2" s="84"/>
      <c r="D2" s="84"/>
      <c r="E2" s="13"/>
    </row>
    <row r="3" spans="1:8" x14ac:dyDescent="0.25">
      <c r="A3" s="12" t="s">
        <v>1</v>
      </c>
      <c r="B3" s="3"/>
    </row>
    <row r="4" spans="1:8" x14ac:dyDescent="0.25">
      <c r="A4" s="12" t="s">
        <v>2</v>
      </c>
      <c r="B4" s="4"/>
    </row>
    <row r="5" spans="1:8" x14ac:dyDescent="0.25">
      <c r="A5" s="12" t="s">
        <v>13</v>
      </c>
      <c r="B5" s="5">
        <v>0.33</v>
      </c>
    </row>
    <row r="6" spans="1:8" x14ac:dyDescent="0.25">
      <c r="A6" s="12" t="s">
        <v>12</v>
      </c>
      <c r="B6" s="5">
        <v>0.03</v>
      </c>
    </row>
    <row r="7" spans="1:8" x14ac:dyDescent="0.25">
      <c r="A7" s="12" t="s">
        <v>36</v>
      </c>
      <c r="B7" s="75"/>
    </row>
    <row r="9" spans="1:8" ht="15.75" thickBot="1" x14ac:dyDescent="0.3">
      <c r="B9" s="85" t="s">
        <v>14</v>
      </c>
      <c r="C9" s="85"/>
      <c r="D9" s="85"/>
      <c r="E9" s="14"/>
      <c r="F9" s="85" t="s">
        <v>15</v>
      </c>
      <c r="G9" s="86"/>
      <c r="H9" s="85"/>
    </row>
    <row r="10" spans="1:8" ht="52.5" x14ac:dyDescent="0.25">
      <c r="A10" s="15"/>
      <c r="B10" s="16" t="s">
        <v>29</v>
      </c>
      <c r="C10" s="16" t="s">
        <v>10</v>
      </c>
      <c r="D10" s="16" t="s">
        <v>8</v>
      </c>
      <c r="E10" s="16" t="s">
        <v>23</v>
      </c>
      <c r="F10" s="17" t="s">
        <v>18</v>
      </c>
      <c r="G10" s="18" t="s">
        <v>17</v>
      </c>
      <c r="H10" s="19" t="s">
        <v>16</v>
      </c>
    </row>
    <row r="11" spans="1:8" x14ac:dyDescent="0.25">
      <c r="A11" s="20" t="s">
        <v>3</v>
      </c>
      <c r="B11" s="6">
        <v>0</v>
      </c>
      <c r="C11" s="6">
        <v>0</v>
      </c>
      <c r="D11" s="6">
        <v>0</v>
      </c>
      <c r="E11" s="21">
        <f>Calculations!Q11+Calculations!R11</f>
        <v>0</v>
      </c>
      <c r="F11" s="22">
        <f>Calculations!S11+Calculations!T11</f>
        <v>0</v>
      </c>
      <c r="G11" s="23">
        <f>Calculations!U11+Calculations!V11</f>
        <v>0</v>
      </c>
      <c r="H11" s="24">
        <f>Calculations!W11</f>
        <v>0</v>
      </c>
    </row>
    <row r="12" spans="1:8" x14ac:dyDescent="0.25">
      <c r="A12" s="20" t="s">
        <v>4</v>
      </c>
      <c r="B12" s="6">
        <v>0</v>
      </c>
      <c r="C12" s="6">
        <v>0</v>
      </c>
      <c r="D12" s="6">
        <v>0</v>
      </c>
      <c r="E12" s="21">
        <f>IF($B$7&gt;1,(Calculations!Q12+Calculations!R12),0)</f>
        <v>0</v>
      </c>
      <c r="F12" s="22">
        <f>IF($B$7&gt;1,(Calculations!S12+Calculations!T12),0)</f>
        <v>0</v>
      </c>
      <c r="G12" s="23">
        <f>IF($B$7&gt;1,(Calculations!U12+Calculations!V12),0)</f>
        <v>0</v>
      </c>
      <c r="H12" s="24">
        <f>IF($B$7&gt;1,(Calculations!W12),0)</f>
        <v>0</v>
      </c>
    </row>
    <row r="13" spans="1:8" x14ac:dyDescent="0.25">
      <c r="A13" s="20" t="s">
        <v>5</v>
      </c>
      <c r="B13" s="6">
        <v>0</v>
      </c>
      <c r="C13" s="6">
        <v>0</v>
      </c>
      <c r="D13" s="6">
        <v>0</v>
      </c>
      <c r="E13" s="21">
        <f>IF($B$7&gt;2,(Calculations!Q13+Calculations!R13),0)</f>
        <v>0</v>
      </c>
      <c r="F13" s="22">
        <f>IF($B$7&gt;2,(Calculations!S13+Calculations!T13),0)</f>
        <v>0</v>
      </c>
      <c r="G13" s="23">
        <f>IF($B$7&gt;2,(Calculations!U13+Calculations!V13),0)</f>
        <v>0</v>
      </c>
      <c r="H13" s="24">
        <f>IF($B$7&gt;2,(Calculations!W13),0)</f>
        <v>0</v>
      </c>
    </row>
    <row r="14" spans="1:8" x14ac:dyDescent="0.25">
      <c r="A14" s="20" t="s">
        <v>6</v>
      </c>
      <c r="B14" s="6">
        <v>0</v>
      </c>
      <c r="C14" s="6">
        <v>0</v>
      </c>
      <c r="D14" s="6">
        <v>0</v>
      </c>
      <c r="E14" s="21">
        <f>IF($B$7&gt;3,(Calculations!Q14+Calculations!R14),0)</f>
        <v>0</v>
      </c>
      <c r="F14" s="22">
        <f>IF($B$7&gt;3,(Calculations!S14+Calculations!T14),0)</f>
        <v>0</v>
      </c>
      <c r="G14" s="23">
        <f>IF($B$7&gt;3,(Calculations!U14+Calculations!V14),0)</f>
        <v>0</v>
      </c>
      <c r="H14" s="24">
        <f>IF($B$7&gt;3,(Calculations!W14),0)</f>
        <v>0</v>
      </c>
    </row>
    <row r="15" spans="1:8" ht="15.75" thickBot="1" x14ac:dyDescent="0.3">
      <c r="A15" s="25" t="s">
        <v>7</v>
      </c>
      <c r="B15" s="7">
        <v>0</v>
      </c>
      <c r="C15" s="7">
        <v>0</v>
      </c>
      <c r="D15" s="7">
        <v>0</v>
      </c>
      <c r="E15" s="21">
        <f>IF($B$7&gt;4,(Calculations!Q15+Calculations!R15),0)</f>
        <v>0</v>
      </c>
      <c r="F15" s="22">
        <f>IF($B$7&gt;4,(Calculations!S15+Calculations!T15),0)</f>
        <v>0</v>
      </c>
      <c r="G15" s="23">
        <f>IF($B$7&gt;4,(Calculations!U15+Calculations!V15),0)</f>
        <v>0</v>
      </c>
      <c r="H15" s="24">
        <f>IF($B$7&gt;4,(Calculations!W15),0)</f>
        <v>0</v>
      </c>
    </row>
    <row r="16" spans="1:8" ht="15.75" thickBot="1" x14ac:dyDescent="0.3">
      <c r="A16" s="26" t="s">
        <v>19</v>
      </c>
      <c r="B16" s="1"/>
      <c r="C16" s="1"/>
      <c r="D16" s="1"/>
      <c r="E16" s="27">
        <f>Calculations!Q16+Calculations!R16</f>
        <v>0</v>
      </c>
      <c r="F16" s="28">
        <f>Calculations!S16+Calculations!T16</f>
        <v>0</v>
      </c>
      <c r="G16" s="29">
        <f>Calculations!U16+Calculations!V16</f>
        <v>0</v>
      </c>
      <c r="H16" s="30">
        <f>Calculations!W16</f>
        <v>0</v>
      </c>
    </row>
    <row r="18" spans="1:3" x14ac:dyDescent="0.25">
      <c r="A18" s="80" t="str">
        <f>Calculations!A18</f>
        <v>12 Month Cap:</v>
      </c>
      <c r="B18" s="82">
        <v>225700</v>
      </c>
      <c r="C18" s="11" t="s">
        <v>42</v>
      </c>
    </row>
    <row r="19" spans="1:3" x14ac:dyDescent="0.25">
      <c r="A19" s="80" t="str">
        <f>Calculations!A19</f>
        <v>9 Month Cap:</v>
      </c>
      <c r="B19" s="81">
        <f>(B18/12)*9</f>
        <v>169275</v>
      </c>
    </row>
    <row r="20" spans="1:3" x14ac:dyDescent="0.25">
      <c r="A20" s="80" t="str">
        <f>Calculations!A20</f>
        <v>Monthly Cap:</v>
      </c>
      <c r="B20" s="81">
        <f>B18/12</f>
        <v>18808.333333333332</v>
      </c>
    </row>
    <row r="22" spans="1:3" x14ac:dyDescent="0.25">
      <c r="A22" s="119" t="str">
        <f>Calculations!A22</f>
        <v>revised 8/7/2025</v>
      </c>
    </row>
  </sheetData>
  <sheetProtection algorithmName="SHA-512" hashValue="u8oHwXIQ7Kv43co218zDfAmF3O+IeTEPFoDzTBLeeXotATT1okcx9ZdMZvtWgwXsFHT8XcjN1bl3JFkWfmV1Ug==" saltValue="E9ki1sRj+O5RWKnKKGDREw==" spinCount="100000" sheet="1" objects="1" scenarios="1"/>
  <mergeCells count="4">
    <mergeCell ref="B2:D2"/>
    <mergeCell ref="B9:D9"/>
    <mergeCell ref="F9:H9"/>
    <mergeCell ref="A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22"/>
  <sheetViews>
    <sheetView zoomScaleNormal="100" workbookViewId="0">
      <selection sqref="A1:J1"/>
    </sheetView>
  </sheetViews>
  <sheetFormatPr defaultColWidth="9.140625" defaultRowHeight="15" x14ac:dyDescent="0.25"/>
  <cols>
    <col min="1" max="1" width="20.7109375" style="11" bestFit="1" customWidth="1"/>
    <col min="2" max="23" width="10" style="11" customWidth="1"/>
    <col min="24" max="24" width="12.28515625" style="11" customWidth="1"/>
    <col min="25" max="16384" width="9.140625" style="11"/>
  </cols>
  <sheetData>
    <row r="1" spans="1:23" x14ac:dyDescent="0.25">
      <c r="A1" s="88" t="s">
        <v>37</v>
      </c>
      <c r="B1" s="88"/>
      <c r="C1" s="88"/>
      <c r="D1" s="88"/>
      <c r="E1" s="88"/>
      <c r="F1" s="88"/>
      <c r="G1" s="88"/>
      <c r="H1" s="88"/>
      <c r="I1" s="88"/>
      <c r="J1" s="88"/>
      <c r="K1" s="88"/>
      <c r="L1" s="88"/>
      <c r="M1" s="88"/>
      <c r="N1" s="88"/>
      <c r="O1" s="88"/>
      <c r="P1" s="88"/>
      <c r="Q1" s="88"/>
      <c r="R1" s="88"/>
      <c r="S1" s="88"/>
      <c r="T1" s="88"/>
      <c r="U1" s="88"/>
      <c r="V1" s="88"/>
      <c r="W1" s="88"/>
    </row>
    <row r="2" spans="1:23" x14ac:dyDescent="0.25">
      <c r="A2" s="11" t="s">
        <v>0</v>
      </c>
      <c r="B2" s="103" t="str">
        <f>IF('Cost Share Calculator'!B2=0,"",'Cost Share Calculator'!B2)</f>
        <v/>
      </c>
      <c r="C2" s="103"/>
      <c r="D2" s="103"/>
      <c r="E2" s="31"/>
      <c r="F2" s="31"/>
      <c r="G2" s="31"/>
      <c r="H2" s="31"/>
      <c r="I2" s="31"/>
      <c r="J2" s="31"/>
      <c r="K2" s="31"/>
      <c r="L2" s="31"/>
      <c r="M2" s="31"/>
      <c r="N2" s="31"/>
      <c r="O2" s="31"/>
      <c r="P2" s="31"/>
    </row>
    <row r="3" spans="1:23" x14ac:dyDescent="0.25">
      <c r="A3" s="11" t="s">
        <v>1</v>
      </c>
      <c r="B3" s="32">
        <f>'Cost Share Calculator'!B3</f>
        <v>0</v>
      </c>
    </row>
    <row r="4" spans="1:23" x14ac:dyDescent="0.25">
      <c r="A4" s="11" t="s">
        <v>2</v>
      </c>
      <c r="B4" s="32">
        <f>'Cost Share Calculator'!B4</f>
        <v>0</v>
      </c>
    </row>
    <row r="5" spans="1:23" x14ac:dyDescent="0.25">
      <c r="A5" s="11" t="s">
        <v>13</v>
      </c>
      <c r="B5" s="33">
        <f>'Cost Share Calculator'!B5</f>
        <v>0.33</v>
      </c>
    </row>
    <row r="6" spans="1:23" x14ac:dyDescent="0.25">
      <c r="A6" s="11" t="s">
        <v>12</v>
      </c>
      <c r="B6" s="33">
        <f>'Cost Share Calculator'!B6</f>
        <v>0.03</v>
      </c>
    </row>
    <row r="7" spans="1:23" ht="15.75" thickBot="1" x14ac:dyDescent="0.3"/>
    <row r="8" spans="1:23" x14ac:dyDescent="0.25">
      <c r="B8" s="104" t="s">
        <v>14</v>
      </c>
      <c r="C8" s="105"/>
      <c r="D8" s="106"/>
      <c r="E8" s="107" t="s">
        <v>21</v>
      </c>
      <c r="F8" s="108"/>
      <c r="G8" s="108"/>
      <c r="H8" s="108"/>
      <c r="I8" s="108"/>
      <c r="J8" s="108"/>
      <c r="K8" s="89" t="s">
        <v>22</v>
      </c>
      <c r="L8" s="90"/>
      <c r="M8" s="90"/>
      <c r="N8" s="90"/>
      <c r="O8" s="90"/>
      <c r="P8" s="91"/>
      <c r="Q8" s="92" t="s">
        <v>15</v>
      </c>
      <c r="R8" s="93"/>
      <c r="S8" s="93"/>
      <c r="T8" s="93"/>
      <c r="U8" s="93"/>
      <c r="V8" s="93"/>
      <c r="W8" s="94"/>
    </row>
    <row r="9" spans="1:23" ht="15.75" thickBot="1" x14ac:dyDescent="0.3">
      <c r="B9" s="34"/>
      <c r="C9" s="14"/>
      <c r="D9" s="35"/>
      <c r="E9" s="99" t="s">
        <v>9</v>
      </c>
      <c r="F9" s="100"/>
      <c r="G9" s="101" t="s">
        <v>26</v>
      </c>
      <c r="H9" s="100"/>
      <c r="I9" s="101" t="s">
        <v>27</v>
      </c>
      <c r="J9" s="102"/>
      <c r="K9" s="97" t="s">
        <v>9</v>
      </c>
      <c r="L9" s="85"/>
      <c r="M9" s="85" t="s">
        <v>26</v>
      </c>
      <c r="N9" s="85"/>
      <c r="O9" s="85" t="s">
        <v>27</v>
      </c>
      <c r="P9" s="98"/>
      <c r="Q9" s="95" t="s">
        <v>9</v>
      </c>
      <c r="R9" s="96"/>
      <c r="S9" s="96" t="s">
        <v>26</v>
      </c>
      <c r="T9" s="96"/>
      <c r="U9" s="96" t="s">
        <v>27</v>
      </c>
      <c r="V9" s="96"/>
      <c r="W9" s="36"/>
    </row>
    <row r="10" spans="1:23" ht="45" x14ac:dyDescent="0.25">
      <c r="A10" s="37"/>
      <c r="B10" s="38" t="s">
        <v>11</v>
      </c>
      <c r="C10" s="39" t="s">
        <v>10</v>
      </c>
      <c r="D10" s="40" t="s">
        <v>8</v>
      </c>
      <c r="E10" s="41" t="s">
        <v>24</v>
      </c>
      <c r="F10" s="39" t="s">
        <v>25</v>
      </c>
      <c r="G10" s="39" t="s">
        <v>24</v>
      </c>
      <c r="H10" s="39" t="s">
        <v>25</v>
      </c>
      <c r="I10" s="39" t="s">
        <v>24</v>
      </c>
      <c r="J10" s="42" t="s">
        <v>25</v>
      </c>
      <c r="K10" s="41" t="s">
        <v>28</v>
      </c>
      <c r="L10" s="39" t="s">
        <v>20</v>
      </c>
      <c r="M10" s="39" t="s">
        <v>28</v>
      </c>
      <c r="N10" s="39" t="s">
        <v>20</v>
      </c>
      <c r="O10" s="39" t="s">
        <v>28</v>
      </c>
      <c r="P10" s="43" t="s">
        <v>20</v>
      </c>
      <c r="Q10" s="41" t="s">
        <v>34</v>
      </c>
      <c r="R10" s="39" t="s">
        <v>35</v>
      </c>
      <c r="S10" s="39" t="s">
        <v>34</v>
      </c>
      <c r="T10" s="39" t="s">
        <v>35</v>
      </c>
      <c r="U10" s="39" t="s">
        <v>34</v>
      </c>
      <c r="V10" s="42" t="s">
        <v>35</v>
      </c>
      <c r="W10" s="44" t="s">
        <v>16</v>
      </c>
    </row>
    <row r="11" spans="1:23" x14ac:dyDescent="0.25">
      <c r="A11" s="45" t="s">
        <v>3</v>
      </c>
      <c r="B11" s="46">
        <f>'Cost Share Calculator'!B11</f>
        <v>0</v>
      </c>
      <c r="C11" s="47">
        <f>'Cost Share Calculator'!C11</f>
        <v>0</v>
      </c>
      <c r="D11" s="48">
        <f>'Cost Share Calculator'!D11</f>
        <v>0</v>
      </c>
      <c r="E11" s="49">
        <f>IF($B$4=12,(($B$3/$B$4)*B11),0)</f>
        <v>0</v>
      </c>
      <c r="F11" s="50">
        <f>E11*$B$5</f>
        <v>0</v>
      </c>
      <c r="G11" s="50">
        <f>IF($B$4=9,(($B$3/$B$4)*C11),0)</f>
        <v>0</v>
      </c>
      <c r="H11" s="50">
        <f>G11*$B$5</f>
        <v>0</v>
      </c>
      <c r="I11" s="50">
        <f>IF($B$4=9,(($B$3/$B$4)*D11),0)</f>
        <v>0</v>
      </c>
      <c r="J11" s="51">
        <f>I11*$B$5</f>
        <v>0</v>
      </c>
      <c r="K11" s="49">
        <f>IF($B$4=12,(($B$20)*B11),0)</f>
        <v>0</v>
      </c>
      <c r="L11" s="50">
        <f>K11*$B$5</f>
        <v>0</v>
      </c>
      <c r="M11" s="50">
        <f>IF($B$4=9,(($B$19/$B$4)*C11),0)</f>
        <v>0</v>
      </c>
      <c r="N11" s="50">
        <f>M11*$B$5</f>
        <v>0</v>
      </c>
      <c r="O11" s="50">
        <f>IF($B$4=9,(($B$19/$B$4)*D11),0)</f>
        <v>0</v>
      </c>
      <c r="P11" s="52">
        <f>O11*$B$5</f>
        <v>0</v>
      </c>
      <c r="Q11" s="53">
        <f t="shared" ref="Q11:V11" si="0">IF(E11&lt;K11,0,((E11)-(K11)))</f>
        <v>0</v>
      </c>
      <c r="R11" s="54">
        <f t="shared" si="0"/>
        <v>0</v>
      </c>
      <c r="S11" s="54">
        <f t="shared" si="0"/>
        <v>0</v>
      </c>
      <c r="T11" s="54">
        <f t="shared" si="0"/>
        <v>0</v>
      </c>
      <c r="U11" s="54">
        <f t="shared" si="0"/>
        <v>0</v>
      </c>
      <c r="V11" s="55">
        <f t="shared" si="0"/>
        <v>0</v>
      </c>
      <c r="W11" s="56">
        <f>SUM(Q11:V11)</f>
        <v>0</v>
      </c>
    </row>
    <row r="12" spans="1:23" x14ac:dyDescent="0.25">
      <c r="A12" s="45" t="s">
        <v>4</v>
      </c>
      <c r="B12" s="46">
        <f>'Cost Share Calculator'!B12</f>
        <v>0</v>
      </c>
      <c r="C12" s="47">
        <f>'Cost Share Calculator'!C12</f>
        <v>0</v>
      </c>
      <c r="D12" s="48">
        <f>'Cost Share Calculator'!D12</f>
        <v>0</v>
      </c>
      <c r="E12" s="49">
        <f>IF($B$4=12,(((($B$3*(1+$B$6)))/$B$4)*B12),0)</f>
        <v>0</v>
      </c>
      <c r="F12" s="50">
        <f t="shared" ref="F12:H15" si="1">E12*$B$5</f>
        <v>0</v>
      </c>
      <c r="G12" s="50">
        <f>IF($B$4=9,(((($B$3*(1+$B$6)))/$B$4)*C12),0)</f>
        <v>0</v>
      </c>
      <c r="H12" s="50">
        <f t="shared" si="1"/>
        <v>0</v>
      </c>
      <c r="I12" s="50">
        <f>IF($B$4=9,(((($B$3*(1+$B$6)))/$B$4)*D12),0)</f>
        <v>0</v>
      </c>
      <c r="J12" s="51">
        <f t="shared" ref="J12:J15" si="2">I12*$B$5</f>
        <v>0</v>
      </c>
      <c r="K12" s="49">
        <f>IF($B$4=12,(($B$20)*B12),0)</f>
        <v>0</v>
      </c>
      <c r="L12" s="50">
        <f t="shared" ref="L12:N15" si="3">K12*$B$5</f>
        <v>0</v>
      </c>
      <c r="M12" s="50">
        <f>IF($B$4=9,(($B$19/$B$4)*C12),0)</f>
        <v>0</v>
      </c>
      <c r="N12" s="50">
        <f t="shared" si="3"/>
        <v>0</v>
      </c>
      <c r="O12" s="50">
        <f>IF($B$4=9,(($B$19/$B$4)*D12),0)</f>
        <v>0</v>
      </c>
      <c r="P12" s="52">
        <f t="shared" ref="P12" si="4">O12*$B$5</f>
        <v>0</v>
      </c>
      <c r="Q12" s="53">
        <f t="shared" ref="Q12:Q15" si="5">IF(E12&lt;K12,0,((E12)-(K12)))</f>
        <v>0</v>
      </c>
      <c r="R12" s="54">
        <f t="shared" ref="R12:R15" si="6">IF(F12&lt;L12,0,((F12)-(L12)))</f>
        <v>0</v>
      </c>
      <c r="S12" s="54">
        <f t="shared" ref="S12:S15" si="7">IF(G12&lt;M12,0,((G12)-(M12)))</f>
        <v>0</v>
      </c>
      <c r="T12" s="54">
        <f t="shared" ref="T12:T15" si="8">IF(H12&lt;N12,0,((H12)-(N12)))</f>
        <v>0</v>
      </c>
      <c r="U12" s="54">
        <f t="shared" ref="U12:U15" si="9">IF(I12&lt;O12,0,((I12)-(O12)))</f>
        <v>0</v>
      </c>
      <c r="V12" s="55">
        <f t="shared" ref="V12:V15" si="10">IF(J12&lt;P12,0,((J12)-(P12)))</f>
        <v>0</v>
      </c>
      <c r="W12" s="56">
        <f>SUM(Q12:V12)</f>
        <v>0</v>
      </c>
    </row>
    <row r="13" spans="1:23" x14ac:dyDescent="0.25">
      <c r="A13" s="45" t="s">
        <v>5</v>
      </c>
      <c r="B13" s="46">
        <f>'Cost Share Calculator'!B13</f>
        <v>0</v>
      </c>
      <c r="C13" s="47">
        <f>'Cost Share Calculator'!C13</f>
        <v>0</v>
      </c>
      <c r="D13" s="48">
        <f>'Cost Share Calculator'!D13</f>
        <v>0</v>
      </c>
      <c r="E13" s="49">
        <f>IF($B$4=12,((((($B$3*(1+$B$6)*(1+$B$6))))/$B$4)*B13),0)</f>
        <v>0</v>
      </c>
      <c r="F13" s="50">
        <f t="shared" si="1"/>
        <v>0</v>
      </c>
      <c r="G13" s="50">
        <f>IF($B$4=9,((((($B$3*(1+$B$6)*(1+$B$6))))/$B$4)*C13),0)</f>
        <v>0</v>
      </c>
      <c r="H13" s="50">
        <f t="shared" si="1"/>
        <v>0</v>
      </c>
      <c r="I13" s="50">
        <f>IF($B$4=9,((((($B$3*(1+$B$6)*(1+$B$6))))/$B$4)*D13),0)</f>
        <v>0</v>
      </c>
      <c r="J13" s="51">
        <f t="shared" si="2"/>
        <v>0</v>
      </c>
      <c r="K13" s="49">
        <f>IF($B$4=12,(($B$20)*B13),0)</f>
        <v>0</v>
      </c>
      <c r="L13" s="50">
        <f t="shared" si="3"/>
        <v>0</v>
      </c>
      <c r="M13" s="50">
        <f>IF($B$4=9,(($B$19/$B$4)*C13),0)</f>
        <v>0</v>
      </c>
      <c r="N13" s="50">
        <f t="shared" ref="N13" si="11">M13*$B$5</f>
        <v>0</v>
      </c>
      <c r="O13" s="50">
        <f>IF($B$4=9,(($B$19/$B$4)*D13),0)</f>
        <v>0</v>
      </c>
      <c r="P13" s="52">
        <f t="shared" ref="P13" si="12">O13*$B$5</f>
        <v>0</v>
      </c>
      <c r="Q13" s="53">
        <f t="shared" si="5"/>
        <v>0</v>
      </c>
      <c r="R13" s="54">
        <f t="shared" si="6"/>
        <v>0</v>
      </c>
      <c r="S13" s="54">
        <f t="shared" si="7"/>
        <v>0</v>
      </c>
      <c r="T13" s="54">
        <f t="shared" si="8"/>
        <v>0</v>
      </c>
      <c r="U13" s="54">
        <f t="shared" si="9"/>
        <v>0</v>
      </c>
      <c r="V13" s="55">
        <f t="shared" si="10"/>
        <v>0</v>
      </c>
      <c r="W13" s="56">
        <f t="shared" ref="W13:W14" si="13">SUM(Q13:V13)</f>
        <v>0</v>
      </c>
    </row>
    <row r="14" spans="1:23" x14ac:dyDescent="0.25">
      <c r="A14" s="45" t="s">
        <v>6</v>
      </c>
      <c r="B14" s="46">
        <f>'Cost Share Calculator'!B14</f>
        <v>0</v>
      </c>
      <c r="C14" s="47">
        <f>'Cost Share Calculator'!C14</f>
        <v>0</v>
      </c>
      <c r="D14" s="48">
        <f>'Cost Share Calculator'!D14</f>
        <v>0</v>
      </c>
      <c r="E14" s="49">
        <f>IF($B$4=12,(((((($B$3*(1+$B$6)*(1+$B$6)*(1+$B$6)))))/$B$4)*B14),0)</f>
        <v>0</v>
      </c>
      <c r="F14" s="50">
        <f t="shared" si="1"/>
        <v>0</v>
      </c>
      <c r="G14" s="50">
        <f>IF($B$4=9,(((((($B$3*(1+$B$6)*(1+$B$6)*(1+$B$6)))))/$B$4)*C14),0)</f>
        <v>0</v>
      </c>
      <c r="H14" s="50">
        <f t="shared" si="1"/>
        <v>0</v>
      </c>
      <c r="I14" s="50">
        <f>IF($B$4=9,(((((($B$3*(1+$B$6)*(1+$B$6)*(1+$B$6)))))/$B$4)*D14),0)</f>
        <v>0</v>
      </c>
      <c r="J14" s="51">
        <f t="shared" si="2"/>
        <v>0</v>
      </c>
      <c r="K14" s="49">
        <f>IF($B$4=12,(($B$20)*B14),0)</f>
        <v>0</v>
      </c>
      <c r="L14" s="50">
        <f t="shared" si="3"/>
        <v>0</v>
      </c>
      <c r="M14" s="50">
        <f>IF($B$4=9,(($B$19/$B$4)*C14),0)</f>
        <v>0</v>
      </c>
      <c r="N14" s="50">
        <f t="shared" ref="N14" si="14">M14*$B$5</f>
        <v>0</v>
      </c>
      <c r="O14" s="50">
        <f>IF($B$4=9,(($B$19/$B$4)*D14),0)</f>
        <v>0</v>
      </c>
      <c r="P14" s="52">
        <f t="shared" ref="P14" si="15">O14*$B$5</f>
        <v>0</v>
      </c>
      <c r="Q14" s="53">
        <f t="shared" si="5"/>
        <v>0</v>
      </c>
      <c r="R14" s="54">
        <f t="shared" si="6"/>
        <v>0</v>
      </c>
      <c r="S14" s="54">
        <f t="shared" si="7"/>
        <v>0</v>
      </c>
      <c r="T14" s="54">
        <f t="shared" si="8"/>
        <v>0</v>
      </c>
      <c r="U14" s="54">
        <f t="shared" si="9"/>
        <v>0</v>
      </c>
      <c r="V14" s="55">
        <f t="shared" si="10"/>
        <v>0</v>
      </c>
      <c r="W14" s="56">
        <f t="shared" si="13"/>
        <v>0</v>
      </c>
    </row>
    <row r="15" spans="1:23" ht="15.75" thickBot="1" x14ac:dyDescent="0.3">
      <c r="A15" s="57" t="s">
        <v>7</v>
      </c>
      <c r="B15" s="46">
        <f>'Cost Share Calculator'!B15</f>
        <v>0</v>
      </c>
      <c r="C15" s="47">
        <f>'Cost Share Calculator'!C15</f>
        <v>0</v>
      </c>
      <c r="D15" s="48">
        <f>'Cost Share Calculator'!D15</f>
        <v>0</v>
      </c>
      <c r="E15" s="58">
        <f>IF($B$4=12,((((((($B$3*(1+$B$6)*(1+$B$6)*(1+$B$6)*(1+$B$6))))))/$B$4)*B15),0)</f>
        <v>0</v>
      </c>
      <c r="F15" s="59">
        <f t="shared" si="1"/>
        <v>0</v>
      </c>
      <c r="G15" s="59">
        <f>IF($B$4=9,((((((($B$3*(1+$B$6)*(1+$B$6)*(1+$B$6)*(1+$B$6))))))/$B$4)*C15),0)</f>
        <v>0</v>
      </c>
      <c r="H15" s="59">
        <f t="shared" si="1"/>
        <v>0</v>
      </c>
      <c r="I15" s="59">
        <f>IF($B$4=9,((((((($B$3*(1+$B$6)*(1+$B$6)*(1+$B$6)*(1+$B$6))))))/$B$4)*D15),0)</f>
        <v>0</v>
      </c>
      <c r="J15" s="60">
        <f t="shared" si="2"/>
        <v>0</v>
      </c>
      <c r="K15" s="58">
        <f>IF($B$4=12,(($B$20)*B15),0)</f>
        <v>0</v>
      </c>
      <c r="L15" s="59">
        <f t="shared" si="3"/>
        <v>0</v>
      </c>
      <c r="M15" s="59">
        <f>IF($B$4=9,(($B$19/$B$4)*C15),0)</f>
        <v>0</v>
      </c>
      <c r="N15" s="59">
        <f t="shared" ref="N15" si="16">M15*$B$5</f>
        <v>0</v>
      </c>
      <c r="O15" s="59">
        <f>IF($B$4=9,(($B$19/$B$4)*D15),0)</f>
        <v>0</v>
      </c>
      <c r="P15" s="61">
        <f t="shared" ref="P15" si="17">O15*$B$5</f>
        <v>0</v>
      </c>
      <c r="Q15" s="62">
        <f t="shared" si="5"/>
        <v>0</v>
      </c>
      <c r="R15" s="63">
        <f t="shared" si="6"/>
        <v>0</v>
      </c>
      <c r="S15" s="63">
        <f t="shared" si="7"/>
        <v>0</v>
      </c>
      <c r="T15" s="63">
        <f t="shared" si="8"/>
        <v>0</v>
      </c>
      <c r="U15" s="63">
        <f t="shared" si="9"/>
        <v>0</v>
      </c>
      <c r="V15" s="64">
        <f t="shared" si="10"/>
        <v>0</v>
      </c>
      <c r="W15" s="65">
        <f>SUM(Q15:V15)</f>
        <v>0</v>
      </c>
    </row>
    <row r="16" spans="1:23" ht="15.75" thickBot="1" x14ac:dyDescent="0.3">
      <c r="A16" s="66" t="s">
        <v>19</v>
      </c>
      <c r="B16" s="1"/>
      <c r="C16" s="1"/>
      <c r="D16" s="2"/>
      <c r="E16" s="67">
        <f>SUM(E11:E15)</f>
        <v>0</v>
      </c>
      <c r="F16" s="68">
        <f t="shared" ref="F16:P16" si="18">SUM(F11:F15)</f>
        <v>0</v>
      </c>
      <c r="G16" s="68">
        <f t="shared" si="18"/>
        <v>0</v>
      </c>
      <c r="H16" s="68">
        <f t="shared" si="18"/>
        <v>0</v>
      </c>
      <c r="I16" s="68">
        <f t="shared" si="18"/>
        <v>0</v>
      </c>
      <c r="J16" s="69">
        <f t="shared" si="18"/>
        <v>0</v>
      </c>
      <c r="K16" s="67">
        <f t="shared" si="18"/>
        <v>0</v>
      </c>
      <c r="L16" s="76">
        <f t="shared" si="18"/>
        <v>0</v>
      </c>
      <c r="M16" s="76">
        <f t="shared" si="18"/>
        <v>0</v>
      </c>
      <c r="N16" s="76">
        <f t="shared" si="18"/>
        <v>0</v>
      </c>
      <c r="O16" s="76">
        <f t="shared" si="18"/>
        <v>0</v>
      </c>
      <c r="P16" s="77">
        <f t="shared" si="18"/>
        <v>0</v>
      </c>
      <c r="Q16" s="78">
        <f>SUM(Q11:Q15)</f>
        <v>0</v>
      </c>
      <c r="R16" s="70">
        <f>SUM(R11:R15)</f>
        <v>0</v>
      </c>
      <c r="S16" s="71">
        <f t="shared" ref="S16:V16" si="19">SUM(S11:S15)</f>
        <v>0</v>
      </c>
      <c r="T16" s="71">
        <f t="shared" si="19"/>
        <v>0</v>
      </c>
      <c r="U16" s="71">
        <f t="shared" si="19"/>
        <v>0</v>
      </c>
      <c r="V16" s="71">
        <f t="shared" si="19"/>
        <v>0</v>
      </c>
      <c r="W16" s="72">
        <f>SUM(W11:W15)</f>
        <v>0</v>
      </c>
    </row>
    <row r="18" spans="1:3" x14ac:dyDescent="0.25">
      <c r="A18" s="73" t="s">
        <v>31</v>
      </c>
      <c r="B18" s="74">
        <f>'Cost Share Calculator'!B18</f>
        <v>225700</v>
      </c>
      <c r="C18" s="79"/>
    </row>
    <row r="19" spans="1:3" x14ac:dyDescent="0.25">
      <c r="A19" s="73" t="s">
        <v>32</v>
      </c>
      <c r="B19" s="74">
        <f>'Cost Share Calculator'!B19</f>
        <v>169275</v>
      </c>
    </row>
    <row r="20" spans="1:3" x14ac:dyDescent="0.25">
      <c r="A20" s="73" t="s">
        <v>33</v>
      </c>
      <c r="B20" s="74">
        <f>'Cost Share Calculator'!B20</f>
        <v>18808.333333333332</v>
      </c>
    </row>
    <row r="21" spans="1:3" x14ac:dyDescent="0.25">
      <c r="A21" s="79"/>
    </row>
    <row r="22" spans="1:3" x14ac:dyDescent="0.25">
      <c r="A22" s="119" t="s">
        <v>38</v>
      </c>
    </row>
  </sheetData>
  <sheetProtection algorithmName="SHA-512" hashValue="Ybfa5zfLIuRspWYYLrHJqWQETDVK5lFDOsb/IHUGKcpJQNepRA9xHzZo3sdEmHYbEfZdJjqNEwscGWbQgSSBSA==" saltValue="6ZbR3WXxnJL9MXiK+wXyrA==" spinCount="100000" sheet="1" objects="1" scenarios="1"/>
  <mergeCells count="16">
    <mergeCell ref="A1:J1"/>
    <mergeCell ref="K1:W1"/>
    <mergeCell ref="K8:P8"/>
    <mergeCell ref="Q8:W8"/>
    <mergeCell ref="Q9:R9"/>
    <mergeCell ref="S9:T9"/>
    <mergeCell ref="U9:V9"/>
    <mergeCell ref="K9:L9"/>
    <mergeCell ref="M9:N9"/>
    <mergeCell ref="O9:P9"/>
    <mergeCell ref="E9:F9"/>
    <mergeCell ref="G9:H9"/>
    <mergeCell ref="I9:J9"/>
    <mergeCell ref="B2:D2"/>
    <mergeCell ref="B8:D8"/>
    <mergeCell ref="E8:J8"/>
  </mergeCells>
  <pageMargins left="0.7" right="0.7" top="0.75" bottom="0.75" header="0.3" footer="0.3"/>
  <pageSetup scale="64" orientation="landscape" r:id="rId1"/>
  <colBreaks count="1" manualBreakCount="1">
    <brk id="10" max="1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Cost Share Calculator</vt:lpstr>
      <vt:lpstr>Calculations</vt:lpstr>
      <vt:lpstr>Calculations!Print_Area</vt:lpstr>
      <vt:lpstr>'Cost Share Calculator'!Print_Area</vt:lpstr>
    </vt:vector>
  </TitlesOfParts>
  <Company>UNL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eluebbe2</dc:creator>
  <cp:lastModifiedBy>Craig Goodrich</cp:lastModifiedBy>
  <dcterms:created xsi:type="dcterms:W3CDTF">2013-12-02T20:39:22Z</dcterms:created>
  <dcterms:modified xsi:type="dcterms:W3CDTF">2025-08-07T21:05:39Z</dcterms:modified>
</cp:coreProperties>
</file>