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03"/>
  <workbookPr codeName="ThisWorkbook" defaultThemeVersion="124226"/>
  <mc:AlternateContent xmlns:mc="http://schemas.openxmlformats.org/markup-compatibility/2006">
    <mc:Choice Requires="x15">
      <x15ac:absPath xmlns:x15ac="http://schemas.microsoft.com/office/spreadsheetml/2010/11/ac" url="C:\Users\aschreiber2\Downloads\"/>
    </mc:Choice>
  </mc:AlternateContent>
  <xr:revisionPtr revIDLastSave="0" documentId="8_{CB6B5516-EC5C-4935-96B0-AB1D822C73B0}" xr6:coauthVersionLast="47" xr6:coauthVersionMax="47" xr10:uidLastSave="{00000000-0000-0000-0000-000000000000}"/>
  <bookViews>
    <workbookView xWindow="-108" yWindow="-108" windowWidth="30936" windowHeight="16776" xr2:uid="{00000000-000D-0000-FFFF-FFFF00000000}"/>
  </bookViews>
  <sheets>
    <sheet name="Instructions" sheetId="5" r:id="rId1"/>
    <sheet name="Cost Share Calculator" sheetId="4" r:id="rId2"/>
    <sheet name="Calculations" sheetId="2" r:id="rId3"/>
  </sheets>
  <definedNames>
    <definedName name="_xlnm.Print_Area" localSheetId="2">Calculations!$A$1:$W$20</definedName>
    <definedName name="_xlnm.Print_Area" localSheetId="1">'Cost Share Calculator'!$A$1:$H$20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4" l="1"/>
  <c r="B2" i="2" l="1"/>
  <c r="D1" i="5"/>
  <c r="J1" i="4"/>
  <c r="C12" i="2"/>
  <c r="D12" i="2"/>
  <c r="C13" i="2"/>
  <c r="D13" i="2"/>
  <c r="C14" i="2"/>
  <c r="D14" i="2"/>
  <c r="C15" i="2"/>
  <c r="D15" i="2"/>
  <c r="D11" i="2"/>
  <c r="C11" i="2"/>
  <c r="B15" i="2"/>
  <c r="B14" i="2"/>
  <c r="B13" i="2"/>
  <c r="B12" i="2"/>
  <c r="B11" i="2"/>
  <c r="B6" i="2"/>
  <c r="B5" i="2"/>
  <c r="B4" i="2"/>
  <c r="B3" i="2"/>
  <c r="A20" i="4"/>
  <c r="A19" i="4"/>
  <c r="A18" i="4"/>
  <c r="B20" i="2"/>
  <c r="B20" i="4" s="1"/>
  <c r="B19" i="2"/>
  <c r="B19" i="4" s="1"/>
  <c r="E12" i="2" l="1"/>
  <c r="F12" i="2" s="1"/>
  <c r="I14" i="2"/>
  <c r="J14" i="2" s="1"/>
  <c r="I11" i="2"/>
  <c r="J11" i="2" s="1"/>
  <c r="I12" i="2"/>
  <c r="J12" i="2" s="1"/>
  <c r="E13" i="2"/>
  <c r="G13" i="2"/>
  <c r="H13" i="2" s="1"/>
  <c r="G15" i="2"/>
  <c r="H15" i="2" s="1"/>
  <c r="G11" i="2"/>
  <c r="E11" i="2"/>
  <c r="K11" i="2"/>
  <c r="L11" i="2" s="1"/>
  <c r="I13" i="2"/>
  <c r="J13" i="2" s="1"/>
  <c r="I15" i="2"/>
  <c r="O13" i="2"/>
  <c r="P13" i="2" s="1"/>
  <c r="O15" i="2"/>
  <c r="P15" i="2" s="1"/>
  <c r="E15" i="2"/>
  <c r="F15" i="2" s="1"/>
  <c r="K15" i="2"/>
  <c r="L15" i="2" s="1"/>
  <c r="K13" i="2"/>
  <c r="L13" i="2" s="1"/>
  <c r="K12" i="2"/>
  <c r="L12" i="2" s="1"/>
  <c r="G14" i="2"/>
  <c r="H14" i="2" s="1"/>
  <c r="G12" i="2"/>
  <c r="H12" i="2" s="1"/>
  <c r="M14" i="2"/>
  <c r="N14" i="2" s="1"/>
  <c r="E14" i="2"/>
  <c r="K14" i="2"/>
  <c r="L14" i="2" s="1"/>
  <c r="M13" i="2"/>
  <c r="O11" i="2"/>
  <c r="M11" i="2"/>
  <c r="N11" i="2" s="1"/>
  <c r="M15" i="2"/>
  <c r="O12" i="2"/>
  <c r="O14" i="2"/>
  <c r="M12" i="2"/>
  <c r="R15" i="2" l="1"/>
  <c r="Q15" i="2"/>
  <c r="E15" i="4" s="1"/>
  <c r="K16" i="2"/>
  <c r="S13" i="2"/>
  <c r="U15" i="2"/>
  <c r="J15" i="2"/>
  <c r="V15" i="2" s="1"/>
  <c r="F11" i="2"/>
  <c r="Q11" i="2"/>
  <c r="E16" i="2"/>
  <c r="L16" i="2"/>
  <c r="H11" i="2"/>
  <c r="H16" i="2" s="1"/>
  <c r="G16" i="2"/>
  <c r="S11" i="2"/>
  <c r="Q14" i="2"/>
  <c r="F14" i="2"/>
  <c r="R14" i="2" s="1"/>
  <c r="R12" i="2"/>
  <c r="Q12" i="2"/>
  <c r="F13" i="2"/>
  <c r="R13" i="2" s="1"/>
  <c r="Q13" i="2"/>
  <c r="N13" i="2"/>
  <c r="T13" i="2" s="1"/>
  <c r="F13" i="4" s="1"/>
  <c r="S14" i="2"/>
  <c r="U13" i="2"/>
  <c r="T14" i="2"/>
  <c r="V13" i="2"/>
  <c r="I16" i="2"/>
  <c r="N12" i="2"/>
  <c r="T12" i="2" s="1"/>
  <c r="S12" i="2"/>
  <c r="N15" i="2"/>
  <c r="T15" i="2" s="1"/>
  <c r="S15" i="2"/>
  <c r="O16" i="2"/>
  <c r="P11" i="2"/>
  <c r="U11" i="2"/>
  <c r="U14" i="2"/>
  <c r="P14" i="2"/>
  <c r="V14" i="2" s="1"/>
  <c r="P12" i="2"/>
  <c r="V12" i="2" s="1"/>
  <c r="U12" i="2"/>
  <c r="M16" i="2"/>
  <c r="S16" i="2" l="1"/>
  <c r="Q16" i="2"/>
  <c r="W13" i="2"/>
  <c r="H13" i="4" s="1"/>
  <c r="F14" i="4"/>
  <c r="J16" i="2"/>
  <c r="G15" i="4"/>
  <c r="W15" i="2"/>
  <c r="H15" i="4" s="1"/>
  <c r="N16" i="2"/>
  <c r="E12" i="4"/>
  <c r="F16" i="2"/>
  <c r="R11" i="2"/>
  <c r="R16" i="2" s="1"/>
  <c r="E16" i="4" s="1"/>
  <c r="T11" i="2"/>
  <c r="T16" i="2" s="1"/>
  <c r="E14" i="4"/>
  <c r="F15" i="4"/>
  <c r="G13" i="4"/>
  <c r="E13" i="4"/>
  <c r="U16" i="2"/>
  <c r="W14" i="2"/>
  <c r="H14" i="4" s="1"/>
  <c r="G14" i="4"/>
  <c r="G12" i="4"/>
  <c r="V11" i="2"/>
  <c r="G11" i="4" s="1"/>
  <c r="P16" i="2"/>
  <c r="F12" i="4"/>
  <c r="W12" i="2"/>
  <c r="H12" i="4" s="1"/>
  <c r="F16" i="4" l="1"/>
  <c r="E11" i="4"/>
  <c r="F11" i="4"/>
  <c r="V16" i="2"/>
  <c r="G16" i="4" s="1"/>
  <c r="W11" i="2"/>
  <c r="H11" i="4" l="1"/>
  <c r="W16" i="2"/>
  <c r="H16" i="4" s="1"/>
</calcChain>
</file>

<file path=xl/sharedStrings.xml><?xml version="1.0" encoding="utf-8"?>
<sst xmlns="http://schemas.openxmlformats.org/spreadsheetml/2006/main" count="82" uniqueCount="47">
  <si>
    <t>Salary Cap Calculator Instructions</t>
  </si>
  <si>
    <t xml:space="preserve">Open the  "Cost Share Calculator" sheet
</t>
  </si>
  <si>
    <t xml:space="preserve">If the faculty member is close to or above the NIH salary cap (shown in the grey box), fill in the first six pink cells.
</t>
  </si>
  <si>
    <t xml:space="preserve">If the faculty member is a 12 month appointment, fill in the Calendar Month column with the same numbers that are used in the budget. 
</t>
  </si>
  <si>
    <t xml:space="preserve">If the faculty member is a 9 month appointment, fill in both the Academic and Summer month columns as they will be charged to the grant.
</t>
  </si>
  <si>
    <t xml:space="preserve">Now the columns on the right will show the anticipated amount that UNL will have to pay above what NIH will pay (includes salary and fringe benefits). 
</t>
  </si>
  <si>
    <t xml:space="preserve">For internal purposes only, route only the amount of summer cost share (shown in red) in NUgrant so the department can review and approve the amount that will have to come out of their budget (not a state line). This amount will not have to be reported to the sponsor.
</t>
  </si>
  <si>
    <t>NIH Salary Cap Budget</t>
  </si>
  <si>
    <t>PI Name</t>
  </si>
  <si>
    <t>Base Salary</t>
  </si>
  <si>
    <t>Appointment (9 or 12)</t>
  </si>
  <si>
    <t>Fringe Benefits</t>
  </si>
  <si>
    <t>Anticipated Increase</t>
  </si>
  <si>
    <t>Number of Years (1-5)</t>
  </si>
  <si>
    <t>Effort</t>
  </si>
  <si>
    <t>Cost Share</t>
  </si>
  <si>
    <r>
      <t xml:space="preserve">Calendar Months 
</t>
    </r>
    <r>
      <rPr>
        <sz val="8"/>
        <color theme="1"/>
        <rFont val="Calibri"/>
        <family val="2"/>
        <scheme val="minor"/>
      </rPr>
      <t>(12 month only)</t>
    </r>
  </si>
  <si>
    <t>Academic Months</t>
  </si>
  <si>
    <t>Summer Months</t>
  </si>
  <si>
    <t>Calendar Cost Share</t>
  </si>
  <si>
    <t>Academic Cost Share</t>
  </si>
  <si>
    <t>Summer Cost Share</t>
  </si>
  <si>
    <t>Total Cost Share</t>
  </si>
  <si>
    <t>Year 1</t>
  </si>
  <si>
    <t>Year 2</t>
  </si>
  <si>
    <t>Year 3</t>
  </si>
  <si>
    <t>Year 4</t>
  </si>
  <si>
    <t>Year 5</t>
  </si>
  <si>
    <t>Total</t>
  </si>
  <si>
    <t>revised 1/30/2025</t>
  </si>
  <si>
    <t>PI Name:</t>
  </si>
  <si>
    <t>Actual Costs</t>
  </si>
  <si>
    <t>Capped Request</t>
  </si>
  <si>
    <t>Calendar</t>
  </si>
  <si>
    <t>Academic</t>
  </si>
  <si>
    <t>Summer</t>
  </si>
  <si>
    <t>Calendar Months</t>
  </si>
  <si>
    <t>Salary</t>
  </si>
  <si>
    <t>Fringe</t>
  </si>
  <si>
    <t>Capped   Salary</t>
  </si>
  <si>
    <t>Capped Fringe</t>
  </si>
  <si>
    <t>Salary Cost Share</t>
  </si>
  <si>
    <t>Fringe Cost Share</t>
  </si>
  <si>
    <t>12 Month Cap:</t>
  </si>
  <si>
    <t>9 Month Cap:</t>
  </si>
  <si>
    <t>Monthly Cap:</t>
  </si>
  <si>
    <t>effective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</si>
</sst>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font>
      <sz val="11"/>
      <color theme="1"/>
      <name val="Calibri"/>
      <family val="2"/>
      <scheme val="minor"/>
    </font>
    <font>
      <sz val="11"/>
      <name val="Calibri"/>
      <family val="2"/>
      <scheme val="minor"/>
    </font>
    <font>
      <sz val="8"/>
      <color theme="1"/>
      <name val="Calibri"/>
      <family val="2"/>
      <scheme val="minor"/>
    </font>
    <font>
      <i/>
      <sz val="8"/>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i/>
      <sz val="9"/>
      <name val="Calibri"/>
      <family val="2"/>
      <scheme val="minor"/>
    </font>
    <font>
      <i/>
      <sz val="9"/>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14">
    <xf numFmtId="0" fontId="0" fillId="0" borderId="0" xfId="0"/>
    <xf numFmtId="2" fontId="1" fillId="3" borderId="2" xfId="0" applyNumberFormat="1" applyFont="1" applyFill="1" applyBorder="1"/>
    <xf numFmtId="2" fontId="1" fillId="3" borderId="19" xfId="0" applyNumberFormat="1" applyFont="1" applyFill="1" applyBorder="1"/>
    <xf numFmtId="3" fontId="0" fillId="2" borderId="2" xfId="0" applyNumberFormat="1" applyFill="1" applyBorder="1" applyProtection="1">
      <protection locked="0"/>
    </xf>
    <xf numFmtId="0" fontId="0" fillId="2" borderId="1" xfId="0" applyFill="1" applyBorder="1" applyProtection="1">
      <protection locked="0"/>
    </xf>
    <xf numFmtId="9" fontId="0" fillId="2" borderId="1" xfId="0" applyNumberFormat="1" applyFill="1" applyBorder="1" applyProtection="1">
      <protection locked="0"/>
    </xf>
    <xf numFmtId="2" fontId="1" fillId="2" borderId="1" xfId="0" applyNumberFormat="1" applyFont="1" applyFill="1" applyBorder="1" applyProtection="1">
      <protection locked="0"/>
    </xf>
    <xf numFmtId="2" fontId="1" fillId="2" borderId="3" xfId="0" applyNumberFormat="1" applyFont="1" applyFill="1" applyBorder="1" applyProtection="1">
      <protection locked="0"/>
    </xf>
    <xf numFmtId="0" fontId="1" fillId="5" borderId="0" xfId="0" applyFont="1" applyFill="1"/>
    <xf numFmtId="0" fontId="1" fillId="5" borderId="1" xfId="0" applyFont="1" applyFill="1" applyBorder="1" applyAlignment="1">
      <alignment horizontal="right" vertical="top"/>
    </xf>
    <xf numFmtId="0" fontId="1" fillId="5" borderId="1" xfId="0" applyFont="1" applyFill="1" applyBorder="1" applyAlignment="1">
      <alignment vertical="top" wrapText="1"/>
    </xf>
    <xf numFmtId="0" fontId="0" fillId="5" borderId="0" xfId="0" applyFill="1"/>
    <xf numFmtId="0" fontId="3" fillId="5" borderId="0" xfId="0" applyFont="1" applyFill="1" applyAlignment="1">
      <alignment horizontal="right"/>
    </xf>
    <xf numFmtId="0" fontId="0" fillId="5" borderId="0" xfId="0" applyFill="1" applyAlignment="1">
      <alignment horizontal="right"/>
    </xf>
    <xf numFmtId="0" fontId="0" fillId="5" borderId="0" xfId="0" applyFill="1" applyAlignment="1">
      <alignment horizontal="left"/>
    </xf>
    <xf numFmtId="0" fontId="0" fillId="5" borderId="1" xfId="0" applyFill="1" applyBorder="1" applyAlignment="1">
      <alignment horizontal="center"/>
    </xf>
    <xf numFmtId="0" fontId="0" fillId="5" borderId="1" xfId="0" applyFill="1" applyBorder="1" applyAlignment="1">
      <alignment wrapText="1"/>
    </xf>
    <xf numFmtId="0" fontId="0" fillId="5" borderId="1"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right"/>
    </xf>
    <xf numFmtId="3" fontId="1" fillId="5" borderId="1" xfId="0" applyNumberFormat="1" applyFont="1" applyFill="1" applyBorder="1"/>
    <xf numFmtId="3" fontId="1" fillId="5" borderId="4" xfId="0" applyNumberFormat="1" applyFont="1" applyFill="1" applyBorder="1"/>
    <xf numFmtId="3" fontId="1" fillId="5" borderId="34" xfId="0" applyNumberFormat="1" applyFont="1" applyFill="1" applyBorder="1"/>
    <xf numFmtId="3" fontId="1" fillId="5" borderId="5" xfId="0" applyNumberFormat="1" applyFont="1" applyFill="1" applyBorder="1"/>
    <xf numFmtId="0" fontId="0" fillId="5" borderId="3" xfId="0" applyFill="1" applyBorder="1" applyAlignment="1">
      <alignment horizontal="right"/>
    </xf>
    <xf numFmtId="0" fontId="0" fillId="5" borderId="2" xfId="0" applyFill="1" applyBorder="1" applyAlignment="1">
      <alignment horizontal="right"/>
    </xf>
    <xf numFmtId="3" fontId="1" fillId="5" borderId="2" xfId="0" applyNumberFormat="1" applyFont="1" applyFill="1" applyBorder="1"/>
    <xf numFmtId="3" fontId="1" fillId="5" borderId="19" xfId="0" applyNumberFormat="1" applyFont="1" applyFill="1" applyBorder="1"/>
    <xf numFmtId="3" fontId="6" fillId="5" borderId="36" xfId="0" applyNumberFormat="1" applyFont="1" applyFill="1" applyBorder="1"/>
    <xf numFmtId="3" fontId="1" fillId="5" borderId="29" xfId="0" applyNumberFormat="1" applyFont="1" applyFill="1" applyBorder="1"/>
    <xf numFmtId="49" fontId="0" fillId="5" borderId="0" xfId="0" applyNumberFormat="1" applyFill="1" applyAlignment="1">
      <alignment horizontal="left"/>
    </xf>
    <xf numFmtId="3" fontId="0" fillId="5" borderId="2" xfId="0" applyNumberFormat="1" applyFill="1" applyBorder="1"/>
    <xf numFmtId="9" fontId="0" fillId="5" borderId="2" xfId="0" applyNumberFormat="1" applyFill="1" applyBorder="1"/>
    <xf numFmtId="0" fontId="0" fillId="5" borderId="11" xfId="0" applyFill="1" applyBorder="1" applyAlignment="1">
      <alignment horizontal="center"/>
    </xf>
    <xf numFmtId="0" fontId="0" fillId="5" borderId="12" xfId="0" applyFill="1" applyBorder="1" applyAlignment="1">
      <alignment horizontal="center"/>
    </xf>
    <xf numFmtId="0" fontId="0" fillId="5" borderId="32" xfId="0" applyFill="1" applyBorder="1" applyAlignment="1">
      <alignment vertical="top"/>
    </xf>
    <xf numFmtId="0" fontId="0" fillId="5" borderId="4" xfId="0" applyFill="1" applyBorder="1" applyAlignment="1">
      <alignment wrapText="1"/>
    </xf>
    <xf numFmtId="0" fontId="0" fillId="5" borderId="17" xfId="0" applyFill="1" applyBorder="1" applyAlignment="1">
      <alignment horizontal="center" wrapText="1"/>
    </xf>
    <xf numFmtId="0" fontId="0" fillId="5" borderId="1" xfId="0" applyFill="1" applyBorder="1" applyAlignment="1">
      <alignment horizontal="center" wrapText="1"/>
    </xf>
    <xf numFmtId="0" fontId="0" fillId="5" borderId="18" xfId="0" applyFill="1" applyBorder="1" applyAlignment="1">
      <alignment horizontal="center" wrapText="1"/>
    </xf>
    <xf numFmtId="0" fontId="0" fillId="5" borderId="11" xfId="0" applyFill="1" applyBorder="1" applyAlignment="1">
      <alignment horizontal="center" wrapText="1"/>
    </xf>
    <xf numFmtId="0" fontId="0" fillId="5" borderId="4" xfId="0" applyFill="1" applyBorder="1" applyAlignment="1">
      <alignment horizontal="center" wrapText="1"/>
    </xf>
    <xf numFmtId="0" fontId="0" fillId="5" borderId="12" xfId="0" applyFill="1" applyBorder="1" applyAlignment="1">
      <alignment horizontal="center" wrapText="1"/>
    </xf>
    <xf numFmtId="0" fontId="0" fillId="5" borderId="33" xfId="0" applyFill="1" applyBorder="1" applyAlignment="1">
      <alignment horizontal="center" wrapText="1"/>
    </xf>
    <xf numFmtId="0" fontId="0" fillId="5" borderId="4" xfId="0" applyFill="1" applyBorder="1"/>
    <xf numFmtId="2" fontId="1" fillId="5" borderId="17" xfId="0" applyNumberFormat="1" applyFont="1" applyFill="1" applyBorder="1"/>
    <xf numFmtId="2" fontId="1" fillId="5" borderId="1" xfId="0" applyNumberFormat="1" applyFont="1" applyFill="1" applyBorder="1"/>
    <xf numFmtId="2" fontId="1" fillId="5" borderId="5" xfId="0" applyNumberFormat="1" applyFont="1" applyFill="1" applyBorder="1"/>
    <xf numFmtId="164" fontId="1" fillId="5" borderId="11" xfId="0" applyNumberFormat="1" applyFont="1" applyFill="1" applyBorder="1"/>
    <xf numFmtId="164" fontId="1" fillId="5" borderId="1" xfId="0" applyNumberFormat="1" applyFont="1" applyFill="1" applyBorder="1"/>
    <xf numFmtId="164" fontId="1" fillId="5" borderId="4" xfId="0" applyNumberFormat="1" applyFont="1" applyFill="1" applyBorder="1"/>
    <xf numFmtId="164" fontId="1" fillId="5" borderId="12" xfId="0" applyNumberFormat="1" applyFont="1" applyFill="1" applyBorder="1"/>
    <xf numFmtId="164" fontId="0" fillId="5" borderId="11" xfId="0" applyNumberFormat="1" applyFill="1" applyBorder="1"/>
    <xf numFmtId="164" fontId="0" fillId="5" borderId="1" xfId="0" applyNumberFormat="1" applyFill="1" applyBorder="1"/>
    <xf numFmtId="164" fontId="0" fillId="5" borderId="4" xfId="0" applyNumberFormat="1" applyFill="1" applyBorder="1"/>
    <xf numFmtId="164" fontId="0" fillId="5" borderId="34" xfId="0" applyNumberFormat="1" applyFill="1" applyBorder="1"/>
    <xf numFmtId="0" fontId="0" fillId="5" borderId="7" xfId="0" applyFill="1" applyBorder="1"/>
    <xf numFmtId="164" fontId="1" fillId="5" borderId="13" xfId="0" applyNumberFormat="1" applyFont="1" applyFill="1" applyBorder="1"/>
    <xf numFmtId="164" fontId="1" fillId="5" borderId="3" xfId="0" applyNumberFormat="1" applyFont="1" applyFill="1" applyBorder="1"/>
    <xf numFmtId="164" fontId="1" fillId="5" borderId="7" xfId="0" applyNumberFormat="1" applyFont="1" applyFill="1" applyBorder="1"/>
    <xf numFmtId="164" fontId="1" fillId="5" borderId="14" xfId="0" applyNumberFormat="1" applyFont="1" applyFill="1" applyBorder="1"/>
    <xf numFmtId="164" fontId="0" fillId="5" borderId="13" xfId="0" applyNumberFormat="1" applyFill="1" applyBorder="1"/>
    <xf numFmtId="164" fontId="0" fillId="5" borderId="3" xfId="0" applyNumberFormat="1" applyFill="1" applyBorder="1"/>
    <xf numFmtId="164" fontId="0" fillId="5" borderId="7" xfId="0" applyNumberFormat="1" applyFill="1" applyBorder="1"/>
    <xf numFmtId="164" fontId="0" fillId="5" borderId="35" xfId="0" applyNumberFormat="1" applyFill="1" applyBorder="1"/>
    <xf numFmtId="0" fontId="0" fillId="5" borderId="2" xfId="0" applyFill="1" applyBorder="1"/>
    <xf numFmtId="164" fontId="1" fillId="5" borderId="20" xfId="0" applyNumberFormat="1" applyFont="1" applyFill="1" applyBorder="1"/>
    <xf numFmtId="164" fontId="1" fillId="5" borderId="21" xfId="0" applyNumberFormat="1" applyFont="1" applyFill="1" applyBorder="1"/>
    <xf numFmtId="164" fontId="1" fillId="5" borderId="30" xfId="0" applyNumberFormat="1" applyFont="1" applyFill="1" applyBorder="1"/>
    <xf numFmtId="164" fontId="0" fillId="5" borderId="31" xfId="0" applyNumberFormat="1" applyFill="1" applyBorder="1"/>
    <xf numFmtId="164" fontId="0" fillId="5" borderId="30" xfId="0" applyNumberFormat="1" applyFill="1" applyBorder="1"/>
    <xf numFmtId="164" fontId="4" fillId="5" borderId="36" xfId="0" applyNumberFormat="1" applyFont="1" applyFill="1" applyBorder="1"/>
    <xf numFmtId="0" fontId="0" fillId="4" borderId="0" xfId="0" applyFill="1"/>
    <xf numFmtId="3" fontId="0" fillId="4" borderId="0" xfId="0" applyNumberFormat="1" applyFill="1"/>
    <xf numFmtId="0" fontId="1" fillId="6" borderId="25" xfId="0" applyFont="1" applyFill="1" applyBorder="1" applyAlignment="1">
      <alignment horizontal="right"/>
    </xf>
    <xf numFmtId="3" fontId="1" fillId="6" borderId="26" xfId="0" applyNumberFormat="1" applyFont="1" applyFill="1" applyBorder="1"/>
    <xf numFmtId="0" fontId="1" fillId="6" borderId="27" xfId="0" applyFont="1" applyFill="1" applyBorder="1" applyAlignment="1">
      <alignment horizontal="right"/>
    </xf>
    <xf numFmtId="3" fontId="1" fillId="6" borderId="28" xfId="0" applyNumberFormat="1" applyFont="1" applyFill="1" applyBorder="1"/>
    <xf numFmtId="0" fontId="1" fillId="6" borderId="19" xfId="0" applyFont="1" applyFill="1" applyBorder="1" applyAlignment="1">
      <alignment horizontal="right"/>
    </xf>
    <xf numFmtId="3" fontId="1" fillId="6" borderId="29" xfId="0" applyNumberFormat="1" applyFont="1" applyFill="1" applyBorder="1"/>
    <xf numFmtId="0" fontId="7" fillId="5" borderId="0" xfId="0" applyFont="1" applyFill="1" applyAlignment="1">
      <alignment horizontal="right"/>
    </xf>
    <xf numFmtId="1" fontId="0" fillId="2" borderId="1" xfId="1" applyNumberFormat="1" applyFont="1" applyFill="1" applyBorder="1" applyProtection="1">
      <protection locked="0"/>
    </xf>
    <xf numFmtId="164" fontId="1" fillId="5" borderId="38" xfId="0" applyNumberFormat="1" applyFont="1" applyFill="1" applyBorder="1"/>
    <xf numFmtId="164" fontId="1" fillId="5" borderId="39" xfId="0" applyNumberFormat="1" applyFont="1" applyFill="1" applyBorder="1"/>
    <xf numFmtId="164" fontId="0" fillId="5" borderId="20" xfId="0" applyNumberFormat="1" applyFill="1" applyBorder="1"/>
    <xf numFmtId="0" fontId="8" fillId="5" borderId="0" xfId="0" applyFont="1" applyFill="1"/>
    <xf numFmtId="0" fontId="1" fillId="5" borderId="1" xfId="0" applyFont="1" applyFill="1" applyBorder="1" applyAlignment="1">
      <alignment horizontal="center" wrapText="1"/>
    </xf>
    <xf numFmtId="0" fontId="0" fillId="2" borderId="1" xfId="0" applyFill="1" applyBorder="1" applyAlignment="1" applyProtection="1">
      <alignment horizontal="left"/>
      <protection locked="0"/>
    </xf>
    <xf numFmtId="0" fontId="0" fillId="5" borderId="1" xfId="0" applyFill="1" applyBorder="1" applyAlignment="1">
      <alignment horizontal="center"/>
    </xf>
    <xf numFmtId="0" fontId="0" fillId="5" borderId="37" xfId="0" applyFill="1" applyBorder="1" applyAlignment="1">
      <alignment horizontal="center"/>
    </xf>
    <xf numFmtId="0" fontId="4" fillId="5" borderId="0" xfId="0" applyFont="1" applyFill="1" applyAlignment="1">
      <alignment horizontal="center"/>
    </xf>
    <xf numFmtId="0" fontId="0" fillId="5" borderId="0" xfId="0" applyFill="1" applyAlignment="1">
      <alignment horizontal="center"/>
    </xf>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0" fillId="5" borderId="22" xfId="0" applyFill="1" applyBorder="1" applyAlignment="1">
      <alignment horizontal="center" vertical="top"/>
    </xf>
    <xf numFmtId="0" fontId="0" fillId="5" borderId="23" xfId="0" applyFill="1" applyBorder="1" applyAlignment="1">
      <alignment horizontal="center" vertical="top"/>
    </xf>
    <xf numFmtId="0" fontId="0" fillId="5" borderId="24" xfId="0" applyFill="1" applyBorder="1" applyAlignment="1">
      <alignment horizontal="center" vertical="top"/>
    </xf>
    <xf numFmtId="0" fontId="0" fillId="5" borderId="11" xfId="0" applyFill="1" applyBorder="1" applyAlignment="1">
      <alignment horizontal="center" vertical="top"/>
    </xf>
    <xf numFmtId="0" fontId="0" fillId="5" borderId="1" xfId="0" applyFill="1" applyBorder="1" applyAlignment="1">
      <alignment horizontal="center" vertical="top"/>
    </xf>
    <xf numFmtId="0" fontId="0" fillId="5" borderId="11" xfId="0" applyFill="1" applyBorder="1" applyAlignment="1">
      <alignment horizontal="center"/>
    </xf>
    <xf numFmtId="0" fontId="0" fillId="5" borderId="12" xfId="0" applyFill="1" applyBorder="1" applyAlignment="1">
      <alignment horizontal="center"/>
    </xf>
    <xf numFmtId="0" fontId="0" fillId="5" borderId="17"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3" fontId="0" fillId="5" borderId="1" xfId="0" applyNumberFormat="1" applyFill="1" applyBorder="1" applyAlignment="1">
      <alignment horizontal="left"/>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7"/>
  <sheetViews>
    <sheetView tabSelected="1" workbookViewId="0">
      <selection sqref="A1:B1"/>
    </sheetView>
  </sheetViews>
  <sheetFormatPr defaultColWidth="9.28515625" defaultRowHeight="14.45"/>
  <cols>
    <col min="1" max="1" width="2.28515625" style="8" customWidth="1"/>
    <col min="2" max="2" width="106.5703125" style="8" customWidth="1"/>
    <col min="3" max="16384" width="9.28515625" style="8"/>
  </cols>
  <sheetData>
    <row r="1" spans="1:4">
      <c r="A1" s="88" t="s">
        <v>0</v>
      </c>
      <c r="B1" s="88"/>
      <c r="D1" s="82" t="str">
        <f>Calculations!X1</f>
        <v>revised 1/30/2025</v>
      </c>
    </row>
    <row r="2" spans="1:4" ht="28.9">
      <c r="A2" s="9">
        <v>1</v>
      </c>
      <c r="B2" s="10" t="s">
        <v>1</v>
      </c>
    </row>
    <row r="3" spans="1:4" ht="28.9">
      <c r="A3" s="9">
        <v>2</v>
      </c>
      <c r="B3" s="10" t="s">
        <v>2</v>
      </c>
    </row>
    <row r="4" spans="1:4" ht="43.15">
      <c r="A4" s="9">
        <v>3</v>
      </c>
      <c r="B4" s="10" t="s">
        <v>3</v>
      </c>
    </row>
    <row r="5" spans="1:4" ht="43.15">
      <c r="A5" s="9">
        <v>4</v>
      </c>
      <c r="B5" s="10" t="s">
        <v>4</v>
      </c>
    </row>
    <row r="6" spans="1:4" ht="43.15">
      <c r="A6" s="9">
        <v>5</v>
      </c>
      <c r="B6" s="10" t="s">
        <v>5</v>
      </c>
    </row>
    <row r="7" spans="1:4" ht="57.6">
      <c r="A7" s="9">
        <v>6</v>
      </c>
      <c r="B7" s="10" t="s">
        <v>6</v>
      </c>
    </row>
  </sheetData>
  <sheetProtection algorithmName="SHA-512" hashValue="HJ+nBvNbYZjFs22WENpQIFUfD+MQXAFS/ajvMswJ/clh+DgeElentHNgdRbc63AujkQl6hwbi5G0up9sOwW7SA==" saltValue="qKq2VGQph8hz4OhepivDwg=="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
  <sheetViews>
    <sheetView zoomScaleNormal="100" workbookViewId="0">
      <selection sqref="A1:H1"/>
    </sheetView>
  </sheetViews>
  <sheetFormatPr defaultColWidth="9.28515625" defaultRowHeight="14.45"/>
  <cols>
    <col min="1" max="1" width="20.5703125" style="11" customWidth="1"/>
    <col min="2" max="8" width="9.42578125" style="11" customWidth="1"/>
    <col min="9" max="16384" width="9.28515625" style="11"/>
  </cols>
  <sheetData>
    <row r="1" spans="1:10">
      <c r="A1" s="92" t="s">
        <v>7</v>
      </c>
      <c r="B1" s="92"/>
      <c r="C1" s="92"/>
      <c r="D1" s="92"/>
      <c r="E1" s="92"/>
      <c r="F1" s="92"/>
      <c r="G1" s="92"/>
      <c r="H1" s="92"/>
      <c r="J1" s="12" t="str">
        <f>Calculations!X1</f>
        <v>revised 1/30/2025</v>
      </c>
    </row>
    <row r="2" spans="1:10">
      <c r="A2" s="13" t="s">
        <v>8</v>
      </c>
      <c r="B2" s="89"/>
      <c r="C2" s="89"/>
      <c r="D2" s="89"/>
      <c r="E2" s="14"/>
    </row>
    <row r="3" spans="1:10">
      <c r="A3" s="13" t="s">
        <v>9</v>
      </c>
      <c r="B3" s="3"/>
    </row>
    <row r="4" spans="1:10">
      <c r="A4" s="13" t="s">
        <v>10</v>
      </c>
      <c r="B4" s="4"/>
    </row>
    <row r="5" spans="1:10">
      <c r="A5" s="13" t="s">
        <v>11</v>
      </c>
      <c r="B5" s="5">
        <v>0.3</v>
      </c>
    </row>
    <row r="6" spans="1:10">
      <c r="A6" s="13" t="s">
        <v>12</v>
      </c>
      <c r="B6" s="5">
        <v>0.03</v>
      </c>
    </row>
    <row r="7" spans="1:10">
      <c r="A7" s="13" t="s">
        <v>13</v>
      </c>
      <c r="B7" s="83">
        <v>5</v>
      </c>
    </row>
    <row r="9" spans="1:10" ht="15" thickBot="1">
      <c r="B9" s="90" t="s">
        <v>14</v>
      </c>
      <c r="C9" s="90"/>
      <c r="D9" s="90"/>
      <c r="E9" s="15"/>
      <c r="F9" s="90" t="s">
        <v>15</v>
      </c>
      <c r="G9" s="91"/>
      <c r="H9" s="90"/>
    </row>
    <row r="10" spans="1:10" ht="49.15">
      <c r="A10" s="16"/>
      <c r="B10" s="17" t="s">
        <v>16</v>
      </c>
      <c r="C10" s="17" t="s">
        <v>17</v>
      </c>
      <c r="D10" s="17" t="s">
        <v>18</v>
      </c>
      <c r="E10" s="17" t="s">
        <v>19</v>
      </c>
      <c r="F10" s="18" t="s">
        <v>20</v>
      </c>
      <c r="G10" s="19" t="s">
        <v>21</v>
      </c>
      <c r="H10" s="20" t="s">
        <v>22</v>
      </c>
    </row>
    <row r="11" spans="1:10">
      <c r="A11" s="21" t="s">
        <v>23</v>
      </c>
      <c r="B11" s="6">
        <v>0</v>
      </c>
      <c r="C11" s="6">
        <v>0</v>
      </c>
      <c r="D11" s="6">
        <v>0</v>
      </c>
      <c r="E11" s="22">
        <f>Calculations!Q11+Calculations!R11</f>
        <v>0</v>
      </c>
      <c r="F11" s="23">
        <f>Calculations!S11+Calculations!T11</f>
        <v>0</v>
      </c>
      <c r="G11" s="24">
        <f>Calculations!U11+Calculations!V11</f>
        <v>0</v>
      </c>
      <c r="H11" s="25">
        <f>Calculations!W11</f>
        <v>0</v>
      </c>
    </row>
    <row r="12" spans="1:10">
      <c r="A12" s="21" t="s">
        <v>24</v>
      </c>
      <c r="B12" s="6">
        <v>0</v>
      </c>
      <c r="C12" s="6">
        <v>0</v>
      </c>
      <c r="D12" s="6">
        <v>0</v>
      </c>
      <c r="E12" s="22">
        <f>IF($B$7&gt;1,(Calculations!Q12+Calculations!R12),0)</f>
        <v>0</v>
      </c>
      <c r="F12" s="23">
        <f>IF($B$7&gt;1,(Calculations!S12+Calculations!T12),0)</f>
        <v>0</v>
      </c>
      <c r="G12" s="24">
        <f>IF($B$7&gt;1,(Calculations!U12+Calculations!V12),0)</f>
        <v>0</v>
      </c>
      <c r="H12" s="25">
        <f>IF($B$7&gt;1,(Calculations!W12),0)</f>
        <v>0</v>
      </c>
    </row>
    <row r="13" spans="1:10">
      <c r="A13" s="21" t="s">
        <v>25</v>
      </c>
      <c r="B13" s="6">
        <v>0</v>
      </c>
      <c r="C13" s="6">
        <v>0</v>
      </c>
      <c r="D13" s="6">
        <v>0</v>
      </c>
      <c r="E13" s="22">
        <f>IF($B$7&gt;2,(Calculations!Q13+Calculations!R13),0)</f>
        <v>0</v>
      </c>
      <c r="F13" s="23">
        <f>IF($B$7&gt;2,(Calculations!S13+Calculations!T13),0)</f>
        <v>0</v>
      </c>
      <c r="G13" s="24">
        <f>IF($B$7&gt;2,(Calculations!U13+Calculations!V13),0)</f>
        <v>0</v>
      </c>
      <c r="H13" s="25">
        <f>IF($B$7&gt;2,(Calculations!W13),0)</f>
        <v>0</v>
      </c>
    </row>
    <row r="14" spans="1:10">
      <c r="A14" s="21" t="s">
        <v>26</v>
      </c>
      <c r="B14" s="6">
        <v>0</v>
      </c>
      <c r="C14" s="6">
        <v>0</v>
      </c>
      <c r="D14" s="6">
        <v>0</v>
      </c>
      <c r="E14" s="22">
        <f>IF($B$7&gt;3,(Calculations!Q14+Calculations!R14),0)</f>
        <v>0</v>
      </c>
      <c r="F14" s="23">
        <f>IF($B$7&gt;3,(Calculations!S14+Calculations!T14),0)</f>
        <v>0</v>
      </c>
      <c r="G14" s="24">
        <f>IF($B$7&gt;3,(Calculations!U14+Calculations!V14),0)</f>
        <v>0</v>
      </c>
      <c r="H14" s="25">
        <f>IF($B$7&gt;3,(Calculations!W14),0)</f>
        <v>0</v>
      </c>
    </row>
    <row r="15" spans="1:10" ht="15" thickBot="1">
      <c r="A15" s="26" t="s">
        <v>27</v>
      </c>
      <c r="B15" s="7">
        <v>0</v>
      </c>
      <c r="C15" s="7">
        <v>0</v>
      </c>
      <c r="D15" s="7">
        <v>0</v>
      </c>
      <c r="E15" s="22">
        <f>IF($B$7&gt;4,(Calculations!Q15+Calculations!R15),0)</f>
        <v>0</v>
      </c>
      <c r="F15" s="23">
        <f>IF($B$7&gt;4,(Calculations!S15+Calculations!T15),0)</f>
        <v>0</v>
      </c>
      <c r="G15" s="24">
        <f>IF($B$7&gt;4,(Calculations!U15+Calculations!V15),0)</f>
        <v>0</v>
      </c>
      <c r="H15" s="25">
        <f>IF($B$7&gt;4,(Calculations!W15),0)</f>
        <v>0</v>
      </c>
    </row>
    <row r="16" spans="1:10" ht="15" thickBot="1">
      <c r="A16" s="27" t="s">
        <v>28</v>
      </c>
      <c r="B16" s="1"/>
      <c r="C16" s="1"/>
      <c r="D16" s="1"/>
      <c r="E16" s="28">
        <f>Calculations!Q16+Calculations!R16</f>
        <v>0</v>
      </c>
      <c r="F16" s="29">
        <f>Calculations!S16+Calculations!T16</f>
        <v>0</v>
      </c>
      <c r="G16" s="30">
        <f>Calculations!U16+Calculations!V16</f>
        <v>0</v>
      </c>
      <c r="H16" s="31">
        <f>Calculations!W16</f>
        <v>0</v>
      </c>
    </row>
    <row r="18" spans="1:2">
      <c r="A18" s="76" t="str">
        <f>Calculations!A18</f>
        <v>12 Month Cap:</v>
      </c>
      <c r="B18" s="77">
        <f>Calculations!B18</f>
        <v>225700</v>
      </c>
    </row>
    <row r="19" spans="1:2">
      <c r="A19" s="78" t="str">
        <f>Calculations!A19</f>
        <v>9 Month Cap:</v>
      </c>
      <c r="B19" s="79">
        <f>Calculations!B19</f>
        <v>169275</v>
      </c>
    </row>
    <row r="20" spans="1:2">
      <c r="A20" s="80" t="str">
        <f>Calculations!A20</f>
        <v>Monthly Cap:</v>
      </c>
      <c r="B20" s="81">
        <f>Calculations!B20</f>
        <v>18808.333333333332</v>
      </c>
    </row>
  </sheetData>
  <sheetProtection algorithmName="SHA-512" hashValue="3LG43lsHdO4eqUMXafjjlCctOReaiVRd36+XzFUtWswb3L587iwwI2u2hcQCUy1o3RlrhUxSeNh0eCsMUhyXAQ==" saltValue="TrEz0HdvmPjZkBEotriEfA==" spinCount="100000" sheet="1" objects="1" scenarios="1"/>
  <mergeCells count="4">
    <mergeCell ref="B2:D2"/>
    <mergeCell ref="B9:D9"/>
    <mergeCell ref="F9:H9"/>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1"/>
  <sheetViews>
    <sheetView zoomScaleNormal="100" workbookViewId="0">
      <selection sqref="A1:J1"/>
    </sheetView>
  </sheetViews>
  <sheetFormatPr defaultColWidth="9.28515625" defaultRowHeight="14.45"/>
  <cols>
    <col min="1" max="1" width="20.7109375" style="11" bestFit="1" customWidth="1"/>
    <col min="2" max="23" width="10" style="11" customWidth="1"/>
    <col min="24" max="24" width="12.28515625" style="11" customWidth="1"/>
    <col min="25" max="16384" width="9.28515625" style="11"/>
  </cols>
  <sheetData>
    <row r="1" spans="1:24">
      <c r="A1" s="93" t="s">
        <v>7</v>
      </c>
      <c r="B1" s="93"/>
      <c r="C1" s="93"/>
      <c r="D1" s="93"/>
      <c r="E1" s="93"/>
      <c r="F1" s="93"/>
      <c r="G1" s="93"/>
      <c r="H1" s="93"/>
      <c r="I1" s="93"/>
      <c r="J1" s="93"/>
      <c r="K1" s="93" t="s">
        <v>7</v>
      </c>
      <c r="L1" s="93"/>
      <c r="M1" s="93"/>
      <c r="N1" s="93"/>
      <c r="O1" s="93"/>
      <c r="P1" s="93"/>
      <c r="Q1" s="93"/>
      <c r="R1" s="93"/>
      <c r="S1" s="93"/>
      <c r="T1" s="93"/>
      <c r="U1" s="93"/>
      <c r="V1" s="93"/>
      <c r="W1" s="93"/>
      <c r="X1" s="12" t="s">
        <v>29</v>
      </c>
    </row>
    <row r="2" spans="1:24">
      <c r="A2" s="11" t="s">
        <v>30</v>
      </c>
      <c r="B2" s="108" t="str">
        <f>IF('Cost Share Calculator'!B2=0,"",'Cost Share Calculator'!B2)</f>
        <v/>
      </c>
      <c r="C2" s="108"/>
      <c r="D2" s="108"/>
      <c r="E2" s="32"/>
      <c r="F2" s="32"/>
      <c r="G2" s="32"/>
      <c r="H2" s="32"/>
      <c r="I2" s="32"/>
      <c r="J2" s="32"/>
      <c r="K2" s="32"/>
      <c r="L2" s="32"/>
      <c r="M2" s="32"/>
      <c r="N2" s="32"/>
      <c r="O2" s="32"/>
      <c r="P2" s="32"/>
    </row>
    <row r="3" spans="1:24">
      <c r="A3" s="11" t="s">
        <v>9</v>
      </c>
      <c r="B3" s="33">
        <f>'Cost Share Calculator'!B3</f>
        <v>0</v>
      </c>
    </row>
    <row r="4" spans="1:24">
      <c r="A4" s="11" t="s">
        <v>10</v>
      </c>
      <c r="B4" s="33">
        <f>'Cost Share Calculator'!B4</f>
        <v>0</v>
      </c>
    </row>
    <row r="5" spans="1:24">
      <c r="A5" s="11" t="s">
        <v>11</v>
      </c>
      <c r="B5" s="34">
        <f>'Cost Share Calculator'!B5</f>
        <v>0.3</v>
      </c>
    </row>
    <row r="6" spans="1:24">
      <c r="A6" s="11" t="s">
        <v>12</v>
      </c>
      <c r="B6" s="34">
        <f>'Cost Share Calculator'!B6</f>
        <v>0.03</v>
      </c>
    </row>
    <row r="7" spans="1:24" ht="15" thickBot="1"/>
    <row r="8" spans="1:24">
      <c r="B8" s="109" t="s">
        <v>14</v>
      </c>
      <c r="C8" s="110"/>
      <c r="D8" s="111"/>
      <c r="E8" s="112" t="s">
        <v>31</v>
      </c>
      <c r="F8" s="113"/>
      <c r="G8" s="113"/>
      <c r="H8" s="113"/>
      <c r="I8" s="113"/>
      <c r="J8" s="113"/>
      <c r="K8" s="94" t="s">
        <v>32</v>
      </c>
      <c r="L8" s="95"/>
      <c r="M8" s="95"/>
      <c r="N8" s="95"/>
      <c r="O8" s="95"/>
      <c r="P8" s="96"/>
      <c r="Q8" s="97" t="s">
        <v>15</v>
      </c>
      <c r="R8" s="98"/>
      <c r="S8" s="98"/>
      <c r="T8" s="98"/>
      <c r="U8" s="98"/>
      <c r="V8" s="98"/>
      <c r="W8" s="99"/>
    </row>
    <row r="9" spans="1:24" ht="15" thickBot="1">
      <c r="B9" s="35"/>
      <c r="C9" s="15"/>
      <c r="D9" s="36"/>
      <c r="E9" s="104" t="s">
        <v>33</v>
      </c>
      <c r="F9" s="105"/>
      <c r="G9" s="106" t="s">
        <v>34</v>
      </c>
      <c r="H9" s="105"/>
      <c r="I9" s="106" t="s">
        <v>35</v>
      </c>
      <c r="J9" s="107"/>
      <c r="K9" s="102" t="s">
        <v>33</v>
      </c>
      <c r="L9" s="90"/>
      <c r="M9" s="90" t="s">
        <v>34</v>
      </c>
      <c r="N9" s="90"/>
      <c r="O9" s="90" t="s">
        <v>35</v>
      </c>
      <c r="P9" s="103"/>
      <c r="Q9" s="100" t="s">
        <v>33</v>
      </c>
      <c r="R9" s="101"/>
      <c r="S9" s="101" t="s">
        <v>34</v>
      </c>
      <c r="T9" s="101"/>
      <c r="U9" s="101" t="s">
        <v>35</v>
      </c>
      <c r="V9" s="101"/>
      <c r="W9" s="37"/>
    </row>
    <row r="10" spans="1:24" ht="28.9">
      <c r="A10" s="38"/>
      <c r="B10" s="39" t="s">
        <v>36</v>
      </c>
      <c r="C10" s="40" t="s">
        <v>17</v>
      </c>
      <c r="D10" s="41" t="s">
        <v>18</v>
      </c>
      <c r="E10" s="42" t="s">
        <v>37</v>
      </c>
      <c r="F10" s="40" t="s">
        <v>38</v>
      </c>
      <c r="G10" s="40" t="s">
        <v>37</v>
      </c>
      <c r="H10" s="40" t="s">
        <v>38</v>
      </c>
      <c r="I10" s="40" t="s">
        <v>37</v>
      </c>
      <c r="J10" s="43" t="s">
        <v>38</v>
      </c>
      <c r="K10" s="42" t="s">
        <v>39</v>
      </c>
      <c r="L10" s="40" t="s">
        <v>40</v>
      </c>
      <c r="M10" s="40" t="s">
        <v>39</v>
      </c>
      <c r="N10" s="40" t="s">
        <v>40</v>
      </c>
      <c r="O10" s="40" t="s">
        <v>39</v>
      </c>
      <c r="P10" s="44" t="s">
        <v>40</v>
      </c>
      <c r="Q10" s="42" t="s">
        <v>41</v>
      </c>
      <c r="R10" s="40" t="s">
        <v>42</v>
      </c>
      <c r="S10" s="40" t="s">
        <v>41</v>
      </c>
      <c r="T10" s="40" t="s">
        <v>42</v>
      </c>
      <c r="U10" s="40" t="s">
        <v>41</v>
      </c>
      <c r="V10" s="43" t="s">
        <v>42</v>
      </c>
      <c r="W10" s="45" t="s">
        <v>22</v>
      </c>
    </row>
    <row r="11" spans="1:24">
      <c r="A11" s="46" t="s">
        <v>23</v>
      </c>
      <c r="B11" s="47">
        <f>'Cost Share Calculator'!B11</f>
        <v>0</v>
      </c>
      <c r="C11" s="48">
        <f>'Cost Share Calculator'!C11</f>
        <v>0</v>
      </c>
      <c r="D11" s="49">
        <f>'Cost Share Calculator'!D11</f>
        <v>0</v>
      </c>
      <c r="E11" s="50">
        <f>IF($B$4=12,(($B$3/$B$4)*B11),0)</f>
        <v>0</v>
      </c>
      <c r="F11" s="51">
        <f>E11*$B$5</f>
        <v>0</v>
      </c>
      <c r="G11" s="51">
        <f>IF($B$4=9,(($B$3/$B$4)*C11),0)</f>
        <v>0</v>
      </c>
      <c r="H11" s="51">
        <f>G11*$B$5</f>
        <v>0</v>
      </c>
      <c r="I11" s="51">
        <f>IF($B$4=9,(($B$3/$B$4)*D11),0)</f>
        <v>0</v>
      </c>
      <c r="J11" s="52">
        <f>I11*$B$5</f>
        <v>0</v>
      </c>
      <c r="K11" s="50">
        <f>IF($B$4=12,(($B$20)*B11),0)</f>
        <v>0</v>
      </c>
      <c r="L11" s="51">
        <f>K11*$B$5</f>
        <v>0</v>
      </c>
      <c r="M11" s="51">
        <f>IF($B$4=9,(($B$19/$B$4)*C11),0)</f>
        <v>0</v>
      </c>
      <c r="N11" s="51">
        <f>M11*$B$5</f>
        <v>0</v>
      </c>
      <c r="O11" s="51">
        <f>IF($B$4=9,(($B$19/$B$4)*D11),0)</f>
        <v>0</v>
      </c>
      <c r="P11" s="53">
        <f>O11*$B$5</f>
        <v>0</v>
      </c>
      <c r="Q11" s="54">
        <f t="shared" ref="Q11:V11" si="0">IF(E11&lt;K11,0,((E11)-(K11)))</f>
        <v>0</v>
      </c>
      <c r="R11" s="55">
        <f t="shared" si="0"/>
        <v>0</v>
      </c>
      <c r="S11" s="55">
        <f t="shared" si="0"/>
        <v>0</v>
      </c>
      <c r="T11" s="55">
        <f t="shared" si="0"/>
        <v>0</v>
      </c>
      <c r="U11" s="55">
        <f t="shared" si="0"/>
        <v>0</v>
      </c>
      <c r="V11" s="56">
        <f t="shared" si="0"/>
        <v>0</v>
      </c>
      <c r="W11" s="57">
        <f>SUM(Q11:V11)</f>
        <v>0</v>
      </c>
    </row>
    <row r="12" spans="1:24">
      <c r="A12" s="46" t="s">
        <v>24</v>
      </c>
      <c r="B12" s="47">
        <f>'Cost Share Calculator'!B12</f>
        <v>0</v>
      </c>
      <c r="C12" s="48">
        <f>'Cost Share Calculator'!C12</f>
        <v>0</v>
      </c>
      <c r="D12" s="49">
        <f>'Cost Share Calculator'!D12</f>
        <v>0</v>
      </c>
      <c r="E12" s="50">
        <f>IF($B$4=12,(((($B$3*(1+$B$6)))/$B$4)*B12),0)</f>
        <v>0</v>
      </c>
      <c r="F12" s="51">
        <f t="shared" ref="F12:H15" si="1">E12*$B$5</f>
        <v>0</v>
      </c>
      <c r="G12" s="51">
        <f>IF($B$4=9,(((($B$3*(1+$B$6)))/$B$4)*C12),0)</f>
        <v>0</v>
      </c>
      <c r="H12" s="51">
        <f t="shared" si="1"/>
        <v>0</v>
      </c>
      <c r="I12" s="51">
        <f>IF($B$4=9,(((($B$3*(1+$B$6)))/$B$4)*D12),0)</f>
        <v>0</v>
      </c>
      <c r="J12" s="52">
        <f t="shared" ref="J12:J15" si="2">I12*$B$5</f>
        <v>0</v>
      </c>
      <c r="K12" s="50">
        <f>IF($B$4=12,(($B$20)*B12),0)</f>
        <v>0</v>
      </c>
      <c r="L12" s="51">
        <f t="shared" ref="L12:N15" si="3">K12*$B$5</f>
        <v>0</v>
      </c>
      <c r="M12" s="51">
        <f>IF($B$4=9,(($B$19/$B$4)*C12),0)</f>
        <v>0</v>
      </c>
      <c r="N12" s="51">
        <f t="shared" si="3"/>
        <v>0</v>
      </c>
      <c r="O12" s="51">
        <f>IF($B$4=9,(($B$19/$B$4)*D12),0)</f>
        <v>0</v>
      </c>
      <c r="P12" s="53">
        <f t="shared" ref="P12" si="4">O12*$B$5</f>
        <v>0</v>
      </c>
      <c r="Q12" s="54">
        <f t="shared" ref="Q12:Q15" si="5">IF(E12&lt;K12,0,((E12)-(K12)))</f>
        <v>0</v>
      </c>
      <c r="R12" s="55">
        <f t="shared" ref="R12:R15" si="6">IF(F12&lt;L12,0,((F12)-(L12)))</f>
        <v>0</v>
      </c>
      <c r="S12" s="55">
        <f t="shared" ref="S12:S15" si="7">IF(G12&lt;M12,0,((G12)-(M12)))</f>
        <v>0</v>
      </c>
      <c r="T12" s="55">
        <f t="shared" ref="T12:T15" si="8">IF(H12&lt;N12,0,((H12)-(N12)))</f>
        <v>0</v>
      </c>
      <c r="U12" s="55">
        <f t="shared" ref="U12:U15" si="9">IF(I12&lt;O12,0,((I12)-(O12)))</f>
        <v>0</v>
      </c>
      <c r="V12" s="56">
        <f t="shared" ref="V12:V15" si="10">IF(J12&lt;P12,0,((J12)-(P12)))</f>
        <v>0</v>
      </c>
      <c r="W12" s="57">
        <f>SUM(Q12:V12)</f>
        <v>0</v>
      </c>
    </row>
    <row r="13" spans="1:24">
      <c r="A13" s="46" t="s">
        <v>25</v>
      </c>
      <c r="B13" s="47">
        <f>'Cost Share Calculator'!B13</f>
        <v>0</v>
      </c>
      <c r="C13" s="48">
        <f>'Cost Share Calculator'!C13</f>
        <v>0</v>
      </c>
      <c r="D13" s="49">
        <f>'Cost Share Calculator'!D13</f>
        <v>0</v>
      </c>
      <c r="E13" s="50">
        <f>IF($B$4=12,((((($B$3*(1+$B$6)*(1+$B$6))))/$B$4)*B13),0)</f>
        <v>0</v>
      </c>
      <c r="F13" s="51">
        <f t="shared" si="1"/>
        <v>0</v>
      </c>
      <c r="G13" s="51">
        <f>IF($B$4=9,((((($B$3*(1+$B$6)*(1+$B$6))))/$B$4)*C13),0)</f>
        <v>0</v>
      </c>
      <c r="H13" s="51">
        <f t="shared" si="1"/>
        <v>0</v>
      </c>
      <c r="I13" s="51">
        <f>IF($B$4=9,((((($B$3*(1+$B$6)*(1+$B$6))))/$B$4)*D13),0)</f>
        <v>0</v>
      </c>
      <c r="J13" s="52">
        <f t="shared" si="2"/>
        <v>0</v>
      </c>
      <c r="K13" s="50">
        <f>IF($B$4=12,(($B$20)*B13),0)</f>
        <v>0</v>
      </c>
      <c r="L13" s="51">
        <f t="shared" si="3"/>
        <v>0</v>
      </c>
      <c r="M13" s="51">
        <f>IF($B$4=9,(($B$19/$B$4)*C13),0)</f>
        <v>0</v>
      </c>
      <c r="N13" s="51">
        <f t="shared" ref="N13" si="11">M13*$B$5</f>
        <v>0</v>
      </c>
      <c r="O13" s="51">
        <f>IF($B$4=9,(($B$19/$B$4)*D13),0)</f>
        <v>0</v>
      </c>
      <c r="P13" s="53">
        <f t="shared" ref="P13" si="12">O13*$B$5</f>
        <v>0</v>
      </c>
      <c r="Q13" s="54">
        <f t="shared" si="5"/>
        <v>0</v>
      </c>
      <c r="R13" s="55">
        <f t="shared" si="6"/>
        <v>0</v>
      </c>
      <c r="S13" s="55">
        <f t="shared" si="7"/>
        <v>0</v>
      </c>
      <c r="T13" s="55">
        <f t="shared" si="8"/>
        <v>0</v>
      </c>
      <c r="U13" s="55">
        <f t="shared" si="9"/>
        <v>0</v>
      </c>
      <c r="V13" s="56">
        <f t="shared" si="10"/>
        <v>0</v>
      </c>
      <c r="W13" s="57">
        <f t="shared" ref="W13:W14" si="13">SUM(Q13:V13)</f>
        <v>0</v>
      </c>
    </row>
    <row r="14" spans="1:24">
      <c r="A14" s="46" t="s">
        <v>26</v>
      </c>
      <c r="B14" s="47">
        <f>'Cost Share Calculator'!B14</f>
        <v>0</v>
      </c>
      <c r="C14" s="48">
        <f>'Cost Share Calculator'!C14</f>
        <v>0</v>
      </c>
      <c r="D14" s="49">
        <f>'Cost Share Calculator'!D14</f>
        <v>0</v>
      </c>
      <c r="E14" s="50">
        <f>IF($B$4=12,(((((($B$3*(1+$B$6)*(1+$B$6)*(1+$B$6)))))/$B$4)*B14),0)</f>
        <v>0</v>
      </c>
      <c r="F14" s="51">
        <f t="shared" si="1"/>
        <v>0</v>
      </c>
      <c r="G14" s="51">
        <f>IF($B$4=9,(((((($B$3*(1+$B$6)*(1+$B$6)*(1+$B$6)))))/$B$4)*C14),0)</f>
        <v>0</v>
      </c>
      <c r="H14" s="51">
        <f t="shared" si="1"/>
        <v>0</v>
      </c>
      <c r="I14" s="51">
        <f>IF($B$4=9,(((((($B$3*(1+$B$6)*(1+$B$6)*(1+$B$6)))))/$B$4)*D14),0)</f>
        <v>0</v>
      </c>
      <c r="J14" s="52">
        <f t="shared" si="2"/>
        <v>0</v>
      </c>
      <c r="K14" s="50">
        <f>IF($B$4=12,(($B$20)*B14),0)</f>
        <v>0</v>
      </c>
      <c r="L14" s="51">
        <f t="shared" si="3"/>
        <v>0</v>
      </c>
      <c r="M14" s="51">
        <f>IF($B$4=9,(($B$19/$B$4)*C14),0)</f>
        <v>0</v>
      </c>
      <c r="N14" s="51">
        <f t="shared" ref="N14" si="14">M14*$B$5</f>
        <v>0</v>
      </c>
      <c r="O14" s="51">
        <f>IF($B$4=9,(($B$19/$B$4)*D14),0)</f>
        <v>0</v>
      </c>
      <c r="P14" s="53">
        <f t="shared" ref="P14" si="15">O14*$B$5</f>
        <v>0</v>
      </c>
      <c r="Q14" s="54">
        <f t="shared" si="5"/>
        <v>0</v>
      </c>
      <c r="R14" s="55">
        <f t="shared" si="6"/>
        <v>0</v>
      </c>
      <c r="S14" s="55">
        <f t="shared" si="7"/>
        <v>0</v>
      </c>
      <c r="T14" s="55">
        <f t="shared" si="8"/>
        <v>0</v>
      </c>
      <c r="U14" s="55">
        <f t="shared" si="9"/>
        <v>0</v>
      </c>
      <c r="V14" s="56">
        <f t="shared" si="10"/>
        <v>0</v>
      </c>
      <c r="W14" s="57">
        <f t="shared" si="13"/>
        <v>0</v>
      </c>
    </row>
    <row r="15" spans="1:24" ht="15" thickBot="1">
      <c r="A15" s="58" t="s">
        <v>27</v>
      </c>
      <c r="B15" s="47">
        <f>'Cost Share Calculator'!B15</f>
        <v>0</v>
      </c>
      <c r="C15" s="48">
        <f>'Cost Share Calculator'!C15</f>
        <v>0</v>
      </c>
      <c r="D15" s="49">
        <f>'Cost Share Calculator'!D15</f>
        <v>0</v>
      </c>
      <c r="E15" s="59">
        <f>IF($B$4=12,((((((($B$3*(1+$B$6)*(1+$B$6)*(1+$B$6)*(1+$B$6))))))/$B$4)*B15),0)</f>
        <v>0</v>
      </c>
      <c r="F15" s="60">
        <f t="shared" si="1"/>
        <v>0</v>
      </c>
      <c r="G15" s="60">
        <f>IF($B$4=9,((((((($B$3*(1+$B$6)*(1+$B$6)*(1+$B$6)*(1+$B$6))))))/$B$4)*C15),0)</f>
        <v>0</v>
      </c>
      <c r="H15" s="60">
        <f t="shared" si="1"/>
        <v>0</v>
      </c>
      <c r="I15" s="60">
        <f>IF($B$4=9,((((((($B$3*(1+$B$6)*(1+$B$6)*(1+$B$6)*(1+$B$6))))))/$B$4)*D15),0)</f>
        <v>0</v>
      </c>
      <c r="J15" s="61">
        <f t="shared" si="2"/>
        <v>0</v>
      </c>
      <c r="K15" s="59">
        <f>IF($B$4=12,(($B$20)*B15),0)</f>
        <v>0</v>
      </c>
      <c r="L15" s="60">
        <f t="shared" si="3"/>
        <v>0</v>
      </c>
      <c r="M15" s="60">
        <f>IF($B$4=9,(($B$19/$B$4)*C15),0)</f>
        <v>0</v>
      </c>
      <c r="N15" s="60">
        <f t="shared" ref="N15" si="16">M15*$B$5</f>
        <v>0</v>
      </c>
      <c r="O15" s="60">
        <f>IF($B$4=9,(($B$19/$B$4)*D15),0)</f>
        <v>0</v>
      </c>
      <c r="P15" s="62">
        <f t="shared" ref="P15" si="17">O15*$B$5</f>
        <v>0</v>
      </c>
      <c r="Q15" s="63">
        <f t="shared" si="5"/>
        <v>0</v>
      </c>
      <c r="R15" s="64">
        <f t="shared" si="6"/>
        <v>0</v>
      </c>
      <c r="S15" s="64">
        <f t="shared" si="7"/>
        <v>0</v>
      </c>
      <c r="T15" s="64">
        <f t="shared" si="8"/>
        <v>0</v>
      </c>
      <c r="U15" s="64">
        <f t="shared" si="9"/>
        <v>0</v>
      </c>
      <c r="V15" s="65">
        <f t="shared" si="10"/>
        <v>0</v>
      </c>
      <c r="W15" s="66">
        <f>SUM(Q15:V15)</f>
        <v>0</v>
      </c>
    </row>
    <row r="16" spans="1:24" ht="15" thickBot="1">
      <c r="A16" s="67" t="s">
        <v>28</v>
      </c>
      <c r="B16" s="1"/>
      <c r="C16" s="1"/>
      <c r="D16" s="2"/>
      <c r="E16" s="68">
        <f>SUM(E11:E15)</f>
        <v>0</v>
      </c>
      <c r="F16" s="69">
        <f t="shared" ref="F16:P16" si="18">SUM(F11:F15)</f>
        <v>0</v>
      </c>
      <c r="G16" s="69">
        <f t="shared" si="18"/>
        <v>0</v>
      </c>
      <c r="H16" s="69">
        <f t="shared" si="18"/>
        <v>0</v>
      </c>
      <c r="I16" s="69">
        <f t="shared" si="18"/>
        <v>0</v>
      </c>
      <c r="J16" s="70">
        <f t="shared" si="18"/>
        <v>0</v>
      </c>
      <c r="K16" s="68">
        <f t="shared" si="18"/>
        <v>0</v>
      </c>
      <c r="L16" s="84">
        <f t="shared" si="18"/>
        <v>0</v>
      </c>
      <c r="M16" s="84">
        <f t="shared" si="18"/>
        <v>0</v>
      </c>
      <c r="N16" s="84">
        <f t="shared" si="18"/>
        <v>0</v>
      </c>
      <c r="O16" s="84">
        <f t="shared" si="18"/>
        <v>0</v>
      </c>
      <c r="P16" s="85">
        <f t="shared" si="18"/>
        <v>0</v>
      </c>
      <c r="Q16" s="86">
        <f>SUM(Q11:Q15)</f>
        <v>0</v>
      </c>
      <c r="R16" s="71">
        <f>SUM(R11:R15)</f>
        <v>0</v>
      </c>
      <c r="S16" s="72">
        <f t="shared" ref="S16:V16" si="19">SUM(S11:S15)</f>
        <v>0</v>
      </c>
      <c r="T16" s="72">
        <f t="shared" si="19"/>
        <v>0</v>
      </c>
      <c r="U16" s="72">
        <f t="shared" si="19"/>
        <v>0</v>
      </c>
      <c r="V16" s="72">
        <f t="shared" si="19"/>
        <v>0</v>
      </c>
      <c r="W16" s="73">
        <f>SUM(W11:W15)</f>
        <v>0</v>
      </c>
    </row>
    <row r="18" spans="1:3">
      <c r="A18" s="74" t="s">
        <v>43</v>
      </c>
      <c r="B18" s="75">
        <v>225700</v>
      </c>
      <c r="C18" s="87"/>
    </row>
    <row r="19" spans="1:3">
      <c r="A19" s="74" t="s">
        <v>44</v>
      </c>
      <c r="B19" s="75">
        <f>(B18/12)*9</f>
        <v>169275</v>
      </c>
    </row>
    <row r="20" spans="1:3">
      <c r="A20" s="74" t="s">
        <v>45</v>
      </c>
      <c r="B20" s="75">
        <f>B18/12</f>
        <v>18808.333333333332</v>
      </c>
    </row>
    <row r="21" spans="1:3">
      <c r="A21" s="87" t="s">
        <v>46</v>
      </c>
    </row>
  </sheetData>
  <sheetProtection algorithmName="SHA-512" hashValue="MvNbHRL5ibFOvuLkU4fYsC0GRhR2dX+ORJOSR2TgTOHDZZv9cbRiQxdYfE+Z5PGqGmZ1hjTydbQnktmvNvuizQ==" saltValue="Bic+B1LIT5KmLuUVnAeiig==" spinCount="100000" sheet="1" objects="1" scenarios="1"/>
  <mergeCells count="16">
    <mergeCell ref="A1:J1"/>
    <mergeCell ref="K1:W1"/>
    <mergeCell ref="K8:P8"/>
    <mergeCell ref="Q8:W8"/>
    <mergeCell ref="Q9:R9"/>
    <mergeCell ref="S9:T9"/>
    <mergeCell ref="U9:V9"/>
    <mergeCell ref="K9:L9"/>
    <mergeCell ref="M9:N9"/>
    <mergeCell ref="O9:P9"/>
    <mergeCell ref="E9:F9"/>
    <mergeCell ref="G9:H9"/>
    <mergeCell ref="I9:J9"/>
    <mergeCell ref="B2:D2"/>
    <mergeCell ref="B8:D8"/>
    <mergeCell ref="E8:J8"/>
  </mergeCells>
  <pageMargins left="0.7" right="0.7" top="0.75" bottom="0.75" header="0.3" footer="0.3"/>
  <pageSetup scale="64" orientation="landscape" r:id="rId1"/>
  <colBreaks count="1" manualBreakCount="1">
    <brk id="10" max="1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B20459F099C647BBE3AC01387B01D0" ma:contentTypeVersion="16" ma:contentTypeDescription="Create a new document." ma:contentTypeScope="" ma:versionID="38d72205dae9ad71bbce152e5e4ac44b">
  <xsd:schema xmlns:xsd="http://www.w3.org/2001/XMLSchema" xmlns:xs="http://www.w3.org/2001/XMLSchema" xmlns:p="http://schemas.microsoft.com/office/2006/metadata/properties" xmlns:ns2="e36f3d9e-6ac1-4ad3-aa5b-e3b3998a720a" xmlns:ns3="3f5c3a18-9b66-4e59-981e-092352935752" targetNamespace="http://schemas.microsoft.com/office/2006/metadata/properties" ma:root="true" ma:fieldsID="24a7b142c6f6513bb88f9341d26c8a7a" ns2:_="" ns3:_="">
    <xsd:import namespace="e36f3d9e-6ac1-4ad3-aa5b-e3b3998a720a"/>
    <xsd:import namespace="3f5c3a18-9b66-4e59-981e-0923529357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f3d9e-6ac1-4ad3-aa5b-e3b3998a7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5c3a18-9b66-4e59-981e-0923529357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6ad553a-74b2-4b51-8caa-68b82e4e2453}" ma:internalName="TaxCatchAll" ma:showField="CatchAllData" ma:web="3f5c3a18-9b66-4e59-981e-0923529357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5c3a18-9b66-4e59-981e-092352935752" xsi:nil="true"/>
    <lcf76f155ced4ddcb4097134ff3c332f xmlns="e36f3d9e-6ac1-4ad3-aa5b-e3b3998a72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49C731-9E7B-44A1-8775-667052095036}"/>
</file>

<file path=customXml/itemProps2.xml><?xml version="1.0" encoding="utf-8"?>
<ds:datastoreItem xmlns:ds="http://schemas.openxmlformats.org/officeDocument/2006/customXml" ds:itemID="{999C0520-1428-4C4A-8228-EFA2D4A8C5CD}"/>
</file>

<file path=customXml/itemProps3.xml><?xml version="1.0" encoding="utf-8"?>
<ds:datastoreItem xmlns:ds="http://schemas.openxmlformats.org/officeDocument/2006/customXml" ds:itemID="{C81AD40E-02E1-4751-8E9B-E4962CE4DF9A}"/>
</file>

<file path=docProps/app.xml><?xml version="1.0" encoding="utf-8"?>
<Properties xmlns="http://schemas.openxmlformats.org/officeDocument/2006/extended-properties" xmlns:vt="http://schemas.openxmlformats.org/officeDocument/2006/docPropsVTypes">
  <Application>Microsoft Excel Online</Application>
  <Manager/>
  <Company>UNL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eluebbe2</dc:creator>
  <cp:keywords/>
  <dc:description/>
  <cp:lastModifiedBy/>
  <cp:revision/>
  <dcterms:created xsi:type="dcterms:W3CDTF">2013-12-02T20:39:22Z</dcterms:created>
  <dcterms:modified xsi:type="dcterms:W3CDTF">2025-08-07T15:06:29Z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0x01010059B20459F099C647BBE3AC01387B01D0</vt:lpwstr>
  </property>
  <property fmtid="{D5CDD505-2E9C-101B-9397-08002B2CF9AE}" pid="3" name="MediaServiceImageTags">
    <vt:lpwstr/>
  </property>
</Properties>
</file>