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7905" windowWidth="15420" windowHeight="7830"/>
  </bookViews>
  <sheets>
    <sheet name="UNL Budget" sheetId="1" r:id="rId1"/>
    <sheet name="Consortium" sheetId="2" r:id="rId2"/>
    <sheet name="Grad Health" sheetId="3" r:id="rId3"/>
  </sheets>
  <definedNames>
    <definedName name="_xlnm._FilterDatabase" localSheetId="0" hidden="1">'UNL Budget'!$B$95:$D$101</definedName>
    <definedName name="MTDC">'UNL Budget'!$G$95</definedName>
    <definedName name="_xlnm.Print_Area" localSheetId="0">'UNL Budget'!$A$1:$Q$88</definedName>
    <definedName name="TDC">'UNL Budget'!$G$96</definedName>
    <definedName name="TFFA">'UNL Budget'!$G$97</definedName>
  </definedNames>
  <calcPr calcId="145621" fullPrecision="0"/>
</workbook>
</file>

<file path=xl/calcChain.xml><?xml version="1.0" encoding="utf-8"?>
<calcChain xmlns="http://schemas.openxmlformats.org/spreadsheetml/2006/main">
  <c r="E8" i="2" l="1"/>
  <c r="B14" i="3" l="1"/>
  <c r="B13" i="3"/>
  <c r="P1" i="2"/>
  <c r="I65" i="2" l="1"/>
  <c r="H65" i="2"/>
  <c r="G65" i="2"/>
  <c r="F65" i="2"/>
  <c r="E65" i="2"/>
  <c r="I62" i="2"/>
  <c r="H62" i="2"/>
  <c r="G62" i="2"/>
  <c r="F62" i="2"/>
  <c r="E62" i="2"/>
  <c r="I59" i="2"/>
  <c r="H59" i="2"/>
  <c r="G59" i="2"/>
  <c r="F59" i="2"/>
  <c r="E59" i="2"/>
  <c r="I56" i="2"/>
  <c r="H56" i="2"/>
  <c r="G56" i="2"/>
  <c r="F56" i="2"/>
  <c r="E56" i="2"/>
  <c r="I53" i="2"/>
  <c r="H53" i="2"/>
  <c r="G53" i="2"/>
  <c r="F53" i="2"/>
  <c r="E53" i="2"/>
  <c r="I50" i="2"/>
  <c r="H50" i="2"/>
  <c r="G50" i="2"/>
  <c r="F50" i="2"/>
  <c r="E50" i="2"/>
  <c r="I47" i="2"/>
  <c r="H47" i="2"/>
  <c r="G47" i="2"/>
  <c r="F47" i="2"/>
  <c r="E47" i="2"/>
  <c r="I44" i="2"/>
  <c r="H44" i="2"/>
  <c r="G44" i="2"/>
  <c r="F44" i="2"/>
  <c r="E44" i="2"/>
  <c r="I41" i="2"/>
  <c r="H41" i="2"/>
  <c r="G41" i="2"/>
  <c r="F41" i="2"/>
  <c r="E41" i="2"/>
  <c r="I38" i="2"/>
  <c r="H38" i="2"/>
  <c r="G38" i="2"/>
  <c r="F38" i="2"/>
  <c r="E38" i="2"/>
  <c r="I35" i="2"/>
  <c r="H35" i="2"/>
  <c r="G35" i="2"/>
  <c r="F35" i="2"/>
  <c r="E35" i="2"/>
  <c r="I32" i="2"/>
  <c r="H32" i="2"/>
  <c r="G32" i="2"/>
  <c r="F32" i="2"/>
  <c r="E32" i="2"/>
  <c r="I29" i="2"/>
  <c r="H29" i="2"/>
  <c r="G29" i="2"/>
  <c r="F29" i="2"/>
  <c r="E29" i="2"/>
  <c r="I26" i="2"/>
  <c r="H26" i="2"/>
  <c r="G26" i="2"/>
  <c r="F26" i="2"/>
  <c r="E26" i="2"/>
  <c r="I23" i="2"/>
  <c r="H23" i="2"/>
  <c r="G23" i="2"/>
  <c r="F23" i="2"/>
  <c r="E23" i="2"/>
  <c r="I20" i="2"/>
  <c r="H20" i="2"/>
  <c r="G20" i="2"/>
  <c r="F20" i="2"/>
  <c r="E20" i="2"/>
  <c r="I17" i="2"/>
  <c r="H17" i="2"/>
  <c r="G17" i="2"/>
  <c r="F17" i="2"/>
  <c r="E17" i="2"/>
  <c r="I14" i="2"/>
  <c r="H14" i="2"/>
  <c r="G14" i="2"/>
  <c r="F14" i="2"/>
  <c r="E14" i="2"/>
  <c r="I11" i="2"/>
  <c r="H11" i="2"/>
  <c r="G11" i="2"/>
  <c r="F11" i="2"/>
  <c r="E11" i="2"/>
  <c r="I8" i="2"/>
  <c r="H8" i="2"/>
  <c r="G8" i="2"/>
  <c r="F8" i="2"/>
  <c r="D3" i="3" l="1"/>
  <c r="E60" i="1" s="1"/>
  <c r="D4" i="3"/>
  <c r="D5" i="3"/>
  <c r="D6" i="3"/>
  <c r="D7" i="3"/>
  <c r="D8" i="3"/>
  <c r="D9" i="3"/>
  <c r="D10" i="3"/>
  <c r="D11" i="3"/>
  <c r="D12" i="3"/>
  <c r="D13" i="3"/>
  <c r="D14" i="3"/>
  <c r="D2" i="3"/>
  <c r="L6" i="2"/>
  <c r="M6" i="2" s="1"/>
  <c r="B3" i="3"/>
  <c r="Q66" i="1"/>
  <c r="F68" i="2"/>
  <c r="G68" i="2"/>
  <c r="H68" i="2"/>
  <c r="I68" i="2"/>
  <c r="P17" i="1"/>
  <c r="O17" i="1"/>
  <c r="N17" i="1"/>
  <c r="M17" i="1"/>
  <c r="L17" i="1"/>
  <c r="P16" i="1"/>
  <c r="O16" i="1"/>
  <c r="N16" i="1"/>
  <c r="M16" i="1"/>
  <c r="L16" i="1"/>
  <c r="P15" i="1"/>
  <c r="O15" i="1"/>
  <c r="N15" i="1"/>
  <c r="M15" i="1"/>
  <c r="L15" i="1"/>
  <c r="P14" i="1"/>
  <c r="O14" i="1"/>
  <c r="N14" i="1"/>
  <c r="M14" i="1"/>
  <c r="L14" i="1"/>
  <c r="P13" i="1"/>
  <c r="O13" i="1"/>
  <c r="N13" i="1"/>
  <c r="M13" i="1"/>
  <c r="L13" i="1"/>
  <c r="P12" i="1"/>
  <c r="O12" i="1"/>
  <c r="N12" i="1"/>
  <c r="M12" i="1"/>
  <c r="L12" i="1"/>
  <c r="P11" i="1"/>
  <c r="O11" i="1"/>
  <c r="N11" i="1"/>
  <c r="M11" i="1"/>
  <c r="L11" i="1"/>
  <c r="P10" i="1"/>
  <c r="O10" i="1"/>
  <c r="N10" i="1"/>
  <c r="M10" i="1"/>
  <c r="L10" i="1"/>
  <c r="P9" i="1"/>
  <c r="O9" i="1"/>
  <c r="N9" i="1"/>
  <c r="M9" i="1"/>
  <c r="L9" i="1"/>
  <c r="U9" i="1"/>
  <c r="W9" i="1"/>
  <c r="T10" i="1"/>
  <c r="X10" i="1"/>
  <c r="U11" i="1"/>
  <c r="V11" i="1"/>
  <c r="W11" i="1"/>
  <c r="X11" i="1"/>
  <c r="V12" i="1"/>
  <c r="W12" i="1"/>
  <c r="X12" i="1"/>
  <c r="U13" i="1"/>
  <c r="V13" i="1"/>
  <c r="X13" i="1"/>
  <c r="U14" i="1"/>
  <c r="V14" i="1"/>
  <c r="W14" i="1"/>
  <c r="X14" i="1"/>
  <c r="W15" i="1"/>
  <c r="X15" i="1"/>
  <c r="U17" i="1"/>
  <c r="W17" i="1"/>
  <c r="O8" i="1"/>
  <c r="P8" i="1"/>
  <c r="N8" i="1"/>
  <c r="N18" i="1" s="1"/>
  <c r="C26" i="1"/>
  <c r="C32" i="1"/>
  <c r="D26" i="1"/>
  <c r="D32" i="1"/>
  <c r="E18" i="1"/>
  <c r="F18" i="1"/>
  <c r="G18" i="1"/>
  <c r="H18" i="1"/>
  <c r="I18" i="1"/>
  <c r="E26" i="1"/>
  <c r="F26" i="1"/>
  <c r="G26" i="1"/>
  <c r="H26" i="1"/>
  <c r="I26" i="1"/>
  <c r="E32" i="1"/>
  <c r="F32" i="1"/>
  <c r="G32" i="1"/>
  <c r="H32" i="1"/>
  <c r="I32" i="1"/>
  <c r="E38" i="1"/>
  <c r="F38" i="1"/>
  <c r="G38" i="1"/>
  <c r="H38" i="1"/>
  <c r="I38" i="1"/>
  <c r="P40" i="1"/>
  <c r="X40" i="1"/>
  <c r="P56" i="1" s="1"/>
  <c r="O40" i="1"/>
  <c r="W40" i="1"/>
  <c r="O56" i="1" s="1"/>
  <c r="N40" i="1"/>
  <c r="M40" i="1"/>
  <c r="U40" i="1"/>
  <c r="M56" i="1" s="1"/>
  <c r="L40" i="1"/>
  <c r="T40" i="1"/>
  <c r="P42" i="1"/>
  <c r="O42" i="1"/>
  <c r="N42" i="1"/>
  <c r="V42" i="1"/>
  <c r="N57" i="1" s="1"/>
  <c r="M42" i="1"/>
  <c r="L42" i="1"/>
  <c r="T42" i="1"/>
  <c r="L57" i="1" s="1"/>
  <c r="V40" i="1"/>
  <c r="N56" i="1" s="1"/>
  <c r="M45" i="1"/>
  <c r="M44" i="1"/>
  <c r="L44" i="1"/>
  <c r="L48" i="1" s="1"/>
  <c r="T44" i="1"/>
  <c r="P47" i="1"/>
  <c r="X47" i="1"/>
  <c r="O47" i="1"/>
  <c r="W47" i="1"/>
  <c r="N47" i="1"/>
  <c r="V47" i="1"/>
  <c r="M47" i="1"/>
  <c r="L47" i="1"/>
  <c r="P46" i="1"/>
  <c r="O46" i="1"/>
  <c r="N46" i="1"/>
  <c r="V46" i="1"/>
  <c r="M46" i="1"/>
  <c r="U46" i="1"/>
  <c r="L46" i="1"/>
  <c r="T46" i="1"/>
  <c r="P45" i="1"/>
  <c r="X45" i="1"/>
  <c r="O45" i="1"/>
  <c r="W45" i="1"/>
  <c r="N45" i="1"/>
  <c r="V45" i="1"/>
  <c r="L45" i="1"/>
  <c r="P44" i="1"/>
  <c r="O44" i="1"/>
  <c r="W44" i="1"/>
  <c r="N44" i="1"/>
  <c r="P31" i="1"/>
  <c r="X31" i="1"/>
  <c r="O31" i="1"/>
  <c r="W31" i="1"/>
  <c r="N31" i="1"/>
  <c r="M31" i="1"/>
  <c r="U31" i="1"/>
  <c r="L31" i="1"/>
  <c r="T31" i="1"/>
  <c r="P30" i="1"/>
  <c r="X30" i="1"/>
  <c r="O30" i="1"/>
  <c r="W30" i="1"/>
  <c r="N30" i="1"/>
  <c r="V30" i="1"/>
  <c r="M30" i="1"/>
  <c r="L30" i="1"/>
  <c r="T30" i="1"/>
  <c r="P29" i="1"/>
  <c r="X29" i="1"/>
  <c r="O29" i="1"/>
  <c r="W29" i="1"/>
  <c r="N29" i="1"/>
  <c r="V29" i="1"/>
  <c r="M29" i="1"/>
  <c r="U29" i="1"/>
  <c r="L29" i="1"/>
  <c r="T29" i="1"/>
  <c r="M28" i="1"/>
  <c r="U28" i="1"/>
  <c r="P28" i="1"/>
  <c r="O28" i="1"/>
  <c r="O32" i="1" s="1"/>
  <c r="N28" i="1"/>
  <c r="L28" i="1"/>
  <c r="M22" i="1"/>
  <c r="U22" i="1"/>
  <c r="P25" i="1"/>
  <c r="X25" i="1"/>
  <c r="O25" i="1"/>
  <c r="W25" i="1"/>
  <c r="N25" i="1"/>
  <c r="V25" i="1"/>
  <c r="M25" i="1"/>
  <c r="U25" i="1"/>
  <c r="L25" i="1"/>
  <c r="P24" i="1"/>
  <c r="X24" i="1"/>
  <c r="O24" i="1"/>
  <c r="W24" i="1"/>
  <c r="N24" i="1"/>
  <c r="V24" i="1"/>
  <c r="M24" i="1"/>
  <c r="L24" i="1"/>
  <c r="T24" i="1"/>
  <c r="P23" i="1"/>
  <c r="X23" i="1"/>
  <c r="O23" i="1"/>
  <c r="W23" i="1"/>
  <c r="N23" i="1"/>
  <c r="V23" i="1"/>
  <c r="M23" i="1"/>
  <c r="U23" i="1"/>
  <c r="L23" i="1"/>
  <c r="P22" i="1"/>
  <c r="P26" i="1" s="1"/>
  <c r="X22" i="1"/>
  <c r="O22" i="1"/>
  <c r="W22" i="1"/>
  <c r="N22" i="1"/>
  <c r="V22" i="1"/>
  <c r="L22" i="1"/>
  <c r="P21" i="1"/>
  <c r="O21" i="1"/>
  <c r="W21" i="1"/>
  <c r="N21" i="1"/>
  <c r="N37" i="1"/>
  <c r="N36" i="1"/>
  <c r="V36" i="1"/>
  <c r="L36" i="1"/>
  <c r="M36" i="1"/>
  <c r="U36" i="1"/>
  <c r="P37" i="1"/>
  <c r="X37" i="1"/>
  <c r="O37" i="1"/>
  <c r="M37" i="1"/>
  <c r="U37" i="1"/>
  <c r="L37" i="1"/>
  <c r="P36" i="1"/>
  <c r="X36" i="1"/>
  <c r="O36" i="1"/>
  <c r="W36" i="1"/>
  <c r="P35" i="1"/>
  <c r="X35" i="1"/>
  <c r="O35" i="1"/>
  <c r="W35" i="1"/>
  <c r="N35" i="1"/>
  <c r="V35" i="1"/>
  <c r="M35" i="1"/>
  <c r="L35" i="1"/>
  <c r="T35" i="1"/>
  <c r="P34" i="1"/>
  <c r="X34" i="1" s="1"/>
  <c r="O34" i="1"/>
  <c r="N34" i="1"/>
  <c r="V34" i="1"/>
  <c r="M34" i="1"/>
  <c r="L34" i="1"/>
  <c r="M21" i="1"/>
  <c r="U21" i="1"/>
  <c r="L21" i="1"/>
  <c r="T21" i="1"/>
  <c r="M8" i="1"/>
  <c r="L8" i="1"/>
  <c r="I48" i="1"/>
  <c r="H48" i="1"/>
  <c r="G48" i="1"/>
  <c r="F48" i="1"/>
  <c r="E48" i="1"/>
  <c r="D48" i="1"/>
  <c r="U47" i="1"/>
  <c r="T47" i="1"/>
  <c r="X46" i="1"/>
  <c r="W46" i="1"/>
  <c r="W37" i="1"/>
  <c r="T37" i="1"/>
  <c r="V31" i="1"/>
  <c r="D18" i="1"/>
  <c r="X16" i="1"/>
  <c r="W16" i="1"/>
  <c r="V16" i="1"/>
  <c r="U16" i="1"/>
  <c r="T16" i="1"/>
  <c r="U15" i="1"/>
  <c r="T15" i="1"/>
  <c r="T13" i="1"/>
  <c r="V10" i="1"/>
  <c r="U10" i="1"/>
  <c r="V9" i="1"/>
  <c r="X9" i="1"/>
  <c r="V8" i="1"/>
  <c r="U45" i="1"/>
  <c r="T45" i="1"/>
  <c r="X42" i="1"/>
  <c r="P57" i="1" s="1"/>
  <c r="W42" i="1"/>
  <c r="O57" i="1" s="1"/>
  <c r="X21" i="1"/>
  <c r="V21" i="1"/>
  <c r="B55" i="1"/>
  <c r="E68" i="2"/>
  <c r="I67" i="2"/>
  <c r="H67" i="2"/>
  <c r="H69" i="2" s="1"/>
  <c r="O75" i="1" s="1"/>
  <c r="O80" i="1" s="1"/>
  <c r="G67" i="2"/>
  <c r="F67" i="2"/>
  <c r="E67" i="2"/>
  <c r="L33" i="2"/>
  <c r="M33" i="2" s="1"/>
  <c r="J52" i="2"/>
  <c r="M51" i="2"/>
  <c r="L51" i="2"/>
  <c r="J51" i="2"/>
  <c r="J53" i="2" s="1"/>
  <c r="J49" i="2"/>
  <c r="L48" i="2"/>
  <c r="M48" i="2" s="1"/>
  <c r="J48" i="2"/>
  <c r="J46" i="2"/>
  <c r="L45" i="2"/>
  <c r="M45" i="2" s="1"/>
  <c r="J45" i="2"/>
  <c r="J47" i="2" s="1"/>
  <c r="J43" i="2"/>
  <c r="L42" i="2"/>
  <c r="M42" i="2" s="1"/>
  <c r="J42" i="2"/>
  <c r="J44" i="2" s="1"/>
  <c r="J40" i="2"/>
  <c r="L39" i="2"/>
  <c r="M39" i="2" s="1"/>
  <c r="J39" i="2"/>
  <c r="J37" i="2"/>
  <c r="L36" i="2"/>
  <c r="M36" i="2" s="1"/>
  <c r="J36" i="2"/>
  <c r="J34" i="2"/>
  <c r="J33" i="2"/>
  <c r="J31" i="2"/>
  <c r="L30" i="2"/>
  <c r="J30" i="2"/>
  <c r="J28" i="2"/>
  <c r="L27" i="2"/>
  <c r="M27" i="2" s="1"/>
  <c r="J27" i="2"/>
  <c r="J25" i="2"/>
  <c r="L24" i="2"/>
  <c r="M24" i="2" s="1"/>
  <c r="N24" i="2" s="1"/>
  <c r="J24" i="2"/>
  <c r="T17" i="1"/>
  <c r="X17" i="1"/>
  <c r="V17" i="1"/>
  <c r="L9" i="2"/>
  <c r="M9" i="2" s="1"/>
  <c r="J6" i="2"/>
  <c r="J7" i="2"/>
  <c r="J9" i="2"/>
  <c r="J10" i="2"/>
  <c r="J12" i="2"/>
  <c r="L12" i="2"/>
  <c r="M12" i="2" s="1"/>
  <c r="J13" i="2"/>
  <c r="J15" i="2"/>
  <c r="L15" i="2"/>
  <c r="M15" i="2" s="1"/>
  <c r="N15" i="2" s="1"/>
  <c r="J16" i="2"/>
  <c r="J18" i="2"/>
  <c r="L18" i="2"/>
  <c r="J19" i="2"/>
  <c r="J21" i="2"/>
  <c r="L21" i="2"/>
  <c r="M21" i="2" s="1"/>
  <c r="J22" i="2"/>
  <c r="J54" i="2"/>
  <c r="L54" i="2"/>
  <c r="M54" i="2" s="1"/>
  <c r="J55" i="2"/>
  <c r="J57" i="2"/>
  <c r="L57" i="2"/>
  <c r="J58" i="2"/>
  <c r="J60" i="2"/>
  <c r="L60" i="2"/>
  <c r="J61" i="2"/>
  <c r="J63" i="2"/>
  <c r="L63" i="2"/>
  <c r="M63" i="2" s="1"/>
  <c r="J64" i="2"/>
  <c r="Q71" i="1"/>
  <c r="Q74" i="1"/>
  <c r="Q76" i="1"/>
  <c r="Q68" i="1"/>
  <c r="Q69" i="1"/>
  <c r="Q70" i="1"/>
  <c r="Q72" i="1"/>
  <c r="Q73" i="1"/>
  <c r="Q77" i="1"/>
  <c r="Q78" i="1"/>
  <c r="Q79" i="1"/>
  <c r="B61" i="1"/>
  <c r="B56" i="1"/>
  <c r="B57" i="1"/>
  <c r="B58" i="1"/>
  <c r="B54" i="1"/>
  <c r="Q67" i="1"/>
  <c r="M30" i="2"/>
  <c r="X44" i="1"/>
  <c r="V44" i="1"/>
  <c r="V48" i="1" s="1"/>
  <c r="N58" i="1" s="1"/>
  <c r="U44" i="1"/>
  <c r="V28" i="1"/>
  <c r="U42" i="1"/>
  <c r="M57" i="1" s="1"/>
  <c r="C48" i="1"/>
  <c r="L56" i="1"/>
  <c r="T36" i="1"/>
  <c r="U35" i="1"/>
  <c r="V37" i="1"/>
  <c r="U30" i="1"/>
  <c r="X28" i="1"/>
  <c r="T28" i="1"/>
  <c r="W28" i="1"/>
  <c r="U24" i="1"/>
  <c r="T25" i="1"/>
  <c r="T23" i="1"/>
  <c r="T22" i="1"/>
  <c r="W13" i="1"/>
  <c r="T12" i="1"/>
  <c r="T11" i="1"/>
  <c r="T8" i="1"/>
  <c r="U12" i="1"/>
  <c r="W10" i="1"/>
  <c r="V15" i="1"/>
  <c r="T14" i="1"/>
  <c r="T9" i="1"/>
  <c r="W8" i="1"/>
  <c r="X8" i="1"/>
  <c r="U8" i="1"/>
  <c r="C18" i="1"/>
  <c r="Y45" i="1"/>
  <c r="Y35" i="1" l="1"/>
  <c r="M18" i="1"/>
  <c r="X48" i="1"/>
  <c r="P58" i="1" s="1"/>
  <c r="Y22" i="1"/>
  <c r="U48" i="1"/>
  <c r="M58" i="1" s="1"/>
  <c r="P38" i="1"/>
  <c r="Q23" i="1"/>
  <c r="O38" i="1"/>
  <c r="Q25" i="1"/>
  <c r="T26" i="1"/>
  <c r="L54" i="1" s="1"/>
  <c r="Y37" i="1"/>
  <c r="Y47" i="1"/>
  <c r="M26" i="1"/>
  <c r="N38" i="1"/>
  <c r="Q35" i="1"/>
  <c r="Y36" i="1"/>
  <c r="Q37" i="1"/>
  <c r="N26" i="1"/>
  <c r="Q22" i="1"/>
  <c r="O26" i="1"/>
  <c r="Q26" i="1" s="1"/>
  <c r="Q24" i="1"/>
  <c r="X26" i="1"/>
  <c r="P54" i="1" s="1"/>
  <c r="Q28" i="1"/>
  <c r="U32" i="1"/>
  <c r="M55" i="1" s="1"/>
  <c r="Q30" i="1"/>
  <c r="P32" i="1"/>
  <c r="Q31" i="1"/>
  <c r="O48" i="1"/>
  <c r="Q46" i="1"/>
  <c r="Q47" i="1"/>
  <c r="Q42" i="1"/>
  <c r="Y11" i="1"/>
  <c r="L18" i="1"/>
  <c r="Q11" i="1"/>
  <c r="Q12" i="1"/>
  <c r="Q14" i="1"/>
  <c r="Q16" i="1"/>
  <c r="Q17" i="1"/>
  <c r="T48" i="1"/>
  <c r="L58" i="1" s="1"/>
  <c r="Q15" i="1"/>
  <c r="N48" i="1"/>
  <c r="Y21" i="1"/>
  <c r="M38" i="1"/>
  <c r="Y17" i="1"/>
  <c r="Y12" i="1"/>
  <c r="O18" i="1"/>
  <c r="Q10" i="1"/>
  <c r="P18" i="1"/>
  <c r="P50" i="1" s="1"/>
  <c r="Q45" i="1"/>
  <c r="X32" i="1"/>
  <c r="P55" i="1" s="1"/>
  <c r="Q21" i="1"/>
  <c r="Y15" i="1"/>
  <c r="L26" i="1"/>
  <c r="Y24" i="1"/>
  <c r="Y44" i="1"/>
  <c r="Q40" i="1"/>
  <c r="M32" i="1"/>
  <c r="L32" i="1"/>
  <c r="Q36" i="1"/>
  <c r="W26" i="1"/>
  <c r="O54" i="1" s="1"/>
  <c r="N32" i="1"/>
  <c r="P48" i="1"/>
  <c r="Y46" i="1"/>
  <c r="Q9" i="1"/>
  <c r="Q13" i="1"/>
  <c r="X38" i="1"/>
  <c r="P61" i="1" s="1"/>
  <c r="Y29" i="1"/>
  <c r="Q44" i="1"/>
  <c r="Q56" i="1"/>
  <c r="M48" i="1"/>
  <c r="Y30" i="1"/>
  <c r="J32" i="2"/>
  <c r="J41" i="2"/>
  <c r="Y40" i="1"/>
  <c r="J29" i="2"/>
  <c r="J38" i="2"/>
  <c r="J50" i="2"/>
  <c r="I69" i="2"/>
  <c r="P75" i="1" s="1"/>
  <c r="P80" i="1" s="1"/>
  <c r="Y10" i="1"/>
  <c r="Q8" i="1"/>
  <c r="Q29" i="1"/>
  <c r="W48" i="1"/>
  <c r="Y48" i="1" s="1"/>
  <c r="Y8" i="1"/>
  <c r="Y28" i="1"/>
  <c r="J62" i="2"/>
  <c r="J56" i="2"/>
  <c r="J11" i="2"/>
  <c r="J35" i="2"/>
  <c r="Y16" i="1"/>
  <c r="V38" i="1"/>
  <c r="N61" i="1" s="1"/>
  <c r="V26" i="1"/>
  <c r="N54" i="1" s="1"/>
  <c r="Y23" i="1"/>
  <c r="Y25" i="1"/>
  <c r="Y31" i="1"/>
  <c r="U18" i="1"/>
  <c r="M53" i="1" s="1"/>
  <c r="T18" i="1"/>
  <c r="L53" i="1" s="1"/>
  <c r="J65" i="2"/>
  <c r="J59" i="2"/>
  <c r="J23" i="2"/>
  <c r="Y13" i="1"/>
  <c r="U26" i="1"/>
  <c r="M54" i="1" s="1"/>
  <c r="Y14" i="1"/>
  <c r="Y9" i="1"/>
  <c r="F60" i="1"/>
  <c r="M60" i="1" s="1"/>
  <c r="L60" i="1"/>
  <c r="Q57" i="1"/>
  <c r="Y42" i="1"/>
  <c r="T32" i="1"/>
  <c r="L55" i="1" s="1"/>
  <c r="W32" i="1"/>
  <c r="O55" i="1" s="1"/>
  <c r="V32" i="1"/>
  <c r="N55" i="1" s="1"/>
  <c r="X18" i="1"/>
  <c r="P53" i="1" s="1"/>
  <c r="V18" i="1"/>
  <c r="N53" i="1" s="1"/>
  <c r="W18" i="1"/>
  <c r="O53" i="1" s="1"/>
  <c r="N36" i="2"/>
  <c r="O36" i="2" s="1"/>
  <c r="P36" i="2" s="1"/>
  <c r="J26" i="2"/>
  <c r="J14" i="2"/>
  <c r="N45" i="2"/>
  <c r="O45" i="2" s="1"/>
  <c r="P45" i="2" s="1"/>
  <c r="N63" i="2"/>
  <c r="O63" i="2" s="1"/>
  <c r="J17" i="2"/>
  <c r="E69" i="2"/>
  <c r="L75" i="1" s="1"/>
  <c r="L80" i="1" s="1"/>
  <c r="M60" i="2"/>
  <c r="N60" i="2" s="1"/>
  <c r="O60" i="2" s="1"/>
  <c r="J20" i="2"/>
  <c r="O27" i="2"/>
  <c r="N27" i="2"/>
  <c r="N42" i="2"/>
  <c r="O42" i="2" s="1"/>
  <c r="N21" i="2"/>
  <c r="O21" i="2" s="1"/>
  <c r="P21" i="2" s="1"/>
  <c r="M57" i="2"/>
  <c r="M18" i="2"/>
  <c r="N9" i="2"/>
  <c r="J68" i="2"/>
  <c r="N6" i="2"/>
  <c r="O6" i="2" s="1"/>
  <c r="P6" i="2" s="1"/>
  <c r="N18" i="2"/>
  <c r="O9" i="2"/>
  <c r="P9" i="2" s="1"/>
  <c r="G69" i="2"/>
  <c r="N75" i="1" s="1"/>
  <c r="N80" i="1" s="1"/>
  <c r="N12" i="2"/>
  <c r="O12" i="2" s="1"/>
  <c r="P12" i="2" s="1"/>
  <c r="N39" i="2"/>
  <c r="O15" i="2"/>
  <c r="P15" i="2" s="1"/>
  <c r="O24" i="2"/>
  <c r="P24" i="2" s="1"/>
  <c r="N30" i="2"/>
  <c r="O30" i="2" s="1"/>
  <c r="P30" i="2" s="1"/>
  <c r="N48" i="2"/>
  <c r="N54" i="2"/>
  <c r="N33" i="2"/>
  <c r="O33" i="2" s="1"/>
  <c r="N51" i="2"/>
  <c r="O51" i="2" s="1"/>
  <c r="F69" i="2"/>
  <c r="M75" i="1" s="1"/>
  <c r="M80" i="1" s="1"/>
  <c r="J8" i="2"/>
  <c r="J67" i="2"/>
  <c r="W34" i="1"/>
  <c r="W38" i="1" s="1"/>
  <c r="O61" i="1" s="1"/>
  <c r="U34" i="1"/>
  <c r="U38" i="1" s="1"/>
  <c r="M61" i="1" s="1"/>
  <c r="Q34" i="1"/>
  <c r="T34" i="1"/>
  <c r="L38" i="1"/>
  <c r="C38" i="1" s="1"/>
  <c r="O50" i="1" l="1"/>
  <c r="Q32" i="1"/>
  <c r="N50" i="1"/>
  <c r="Q48" i="1"/>
  <c r="Q18" i="1"/>
  <c r="Q54" i="1"/>
  <c r="O58" i="1"/>
  <c r="Q58" i="1" s="1"/>
  <c r="M50" i="1"/>
  <c r="P27" i="2"/>
  <c r="Y26" i="1"/>
  <c r="Q55" i="1"/>
  <c r="G60" i="1"/>
  <c r="Y32" i="1"/>
  <c r="Y18" i="1"/>
  <c r="Q53" i="1"/>
  <c r="P63" i="2"/>
  <c r="Q80" i="1"/>
  <c r="P60" i="2"/>
  <c r="P51" i="2"/>
  <c r="P42" i="2"/>
  <c r="O18" i="2"/>
  <c r="P18" i="2" s="1"/>
  <c r="P33" i="2"/>
  <c r="O39" i="2"/>
  <c r="P39" i="2" s="1"/>
  <c r="N57" i="2"/>
  <c r="O57" i="2" s="1"/>
  <c r="Q75" i="1"/>
  <c r="O48" i="2"/>
  <c r="P48" i="2" s="1"/>
  <c r="J69" i="2"/>
  <c r="O54" i="2"/>
  <c r="P54" i="2" s="1"/>
  <c r="Y34" i="1"/>
  <c r="T38" i="1"/>
  <c r="L50" i="1"/>
  <c r="Q38" i="1"/>
  <c r="M62" i="1"/>
  <c r="Q50" i="1" l="1"/>
  <c r="H60" i="1"/>
  <c r="N60" i="1"/>
  <c r="N64" i="1" s="1"/>
  <c r="N65" i="1" s="1"/>
  <c r="N82" i="1" s="1"/>
  <c r="P57" i="2"/>
  <c r="L61" i="1"/>
  <c r="Q61" i="1" s="1"/>
  <c r="Y38" i="1"/>
  <c r="M64" i="1"/>
  <c r="M65" i="1" s="1"/>
  <c r="M82" i="1" s="1"/>
  <c r="M84" i="1" s="1"/>
  <c r="M85" i="1" s="1"/>
  <c r="M87" i="1" s="1"/>
  <c r="N62" i="1" l="1"/>
  <c r="I60" i="1"/>
  <c r="P60" i="1" s="1"/>
  <c r="P62" i="1" s="1"/>
  <c r="O60" i="1"/>
  <c r="O64" i="1" s="1"/>
  <c r="O65" i="1" s="1"/>
  <c r="O82" i="1" s="1"/>
  <c r="L62" i="1"/>
  <c r="L64" i="1"/>
  <c r="L65" i="1" s="1"/>
  <c r="L82" i="1" s="1"/>
  <c r="N84" i="1"/>
  <c r="N85" i="1" s="1"/>
  <c r="N87" i="1" s="1"/>
  <c r="P64" i="1" l="1"/>
  <c r="P65" i="1" s="1"/>
  <c r="P82" i="1" s="1"/>
  <c r="P84" i="1" s="1"/>
  <c r="P85" i="1" s="1"/>
  <c r="P87" i="1" s="1"/>
  <c r="Q60" i="1"/>
  <c r="Q62" i="1" s="1"/>
  <c r="O62" i="1"/>
  <c r="O84" i="1"/>
  <c r="O85" i="1" s="1"/>
  <c r="O87" i="1" s="1"/>
  <c r="L84" i="1"/>
  <c r="Q65" i="1" l="1"/>
  <c r="Q64" i="1"/>
  <c r="Q82" i="1"/>
  <c r="Q84" i="1"/>
  <c r="L85" i="1"/>
  <c r="Q85" i="1" l="1"/>
  <c r="L87" i="1"/>
  <c r="Q87" i="1" s="1"/>
</calcChain>
</file>

<file path=xl/sharedStrings.xml><?xml version="1.0" encoding="utf-8"?>
<sst xmlns="http://schemas.openxmlformats.org/spreadsheetml/2006/main" count="234" uniqueCount="108">
  <si>
    <t>Total Costs</t>
  </si>
  <si>
    <t>*</t>
  </si>
  <si>
    <t>Other</t>
  </si>
  <si>
    <t>Year I</t>
  </si>
  <si>
    <t>Domestic</t>
  </si>
  <si>
    <t>Foreign</t>
  </si>
  <si>
    <t>Total Other Direct Costs</t>
  </si>
  <si>
    <t>Supplies</t>
  </si>
  <si>
    <t>Graduate Assistant</t>
  </si>
  <si>
    <t>F.</t>
  </si>
  <si>
    <t>Undergraduate Students</t>
  </si>
  <si>
    <t>Secretarial/Clerical</t>
  </si>
  <si>
    <t>Other Professionals</t>
  </si>
  <si>
    <t>Year 2</t>
  </si>
  <si>
    <t>TOTAL</t>
  </si>
  <si>
    <t>A.</t>
  </si>
  <si>
    <t>Senior Personnel</t>
  </si>
  <si>
    <t>B.</t>
  </si>
  <si>
    <t>Other Personnel</t>
  </si>
  <si>
    <t>C.</t>
  </si>
  <si>
    <t>Fringe Benefits</t>
  </si>
  <si>
    <t xml:space="preserve"> </t>
  </si>
  <si>
    <t>Total Fringe Benefits</t>
  </si>
  <si>
    <t>Total Salaries &amp; Wages</t>
  </si>
  <si>
    <t>Total Salaries &amp; Fringes</t>
  </si>
  <si>
    <t>Total Direct Costs</t>
  </si>
  <si>
    <t>J.</t>
  </si>
  <si>
    <t>I.</t>
  </si>
  <si>
    <t>GRA Health Ins</t>
  </si>
  <si>
    <t>MTDC</t>
  </si>
  <si>
    <t>K.</t>
  </si>
  <si>
    <t xml:space="preserve">Facilities &amp; Admin  @  </t>
  </si>
  <si>
    <t>annual percent increase</t>
  </si>
  <si>
    <t>Publication</t>
  </si>
  <si>
    <t>Consultant Services</t>
  </si>
  <si>
    <t>Computer Services</t>
  </si>
  <si>
    <t>PI Name:</t>
  </si>
  <si>
    <t>Project Title:</t>
  </si>
  <si>
    <t xml:space="preserve">D. </t>
  </si>
  <si>
    <t xml:space="preserve"> Equipment</t>
  </si>
  <si>
    <t xml:space="preserve">E.  </t>
  </si>
  <si>
    <t xml:space="preserve"> Travel</t>
  </si>
  <si>
    <t>Other Direct Costs</t>
  </si>
  <si>
    <t>G.</t>
  </si>
  <si>
    <t>appt    9 or 12 mo</t>
  </si>
  <si>
    <t>Year 3</t>
  </si>
  <si>
    <t>Year 4</t>
  </si>
  <si>
    <t>Year 5</t>
  </si>
  <si>
    <t>Pers. mos Yr 1</t>
  </si>
  <si>
    <t>Pers. mos Yr 2</t>
  </si>
  <si>
    <t>Pers. mos Yr 3</t>
  </si>
  <si>
    <t>Pers. mos Yr 4</t>
  </si>
  <si>
    <t>Pers. mos Yr 5</t>
  </si>
  <si>
    <t xml:space="preserve">Other </t>
  </si>
  <si>
    <t>MTDC Calculation</t>
  </si>
  <si>
    <t>Year 1</t>
  </si>
  <si>
    <t>Total</t>
  </si>
  <si>
    <t>Direct</t>
  </si>
  <si>
    <t>F&amp;A</t>
  </si>
  <si>
    <t>Subawards/Consortium</t>
  </si>
  <si>
    <t>(**Complete the Consortium tab below)</t>
  </si>
  <si>
    <t>Year  Starts after</t>
  </si>
  <si>
    <t>Rate</t>
  </si>
  <si>
    <t>Project Start Date:</t>
  </si>
  <si>
    <t>Project End Date:</t>
  </si>
  <si>
    <t>Yr. 1</t>
  </si>
  <si>
    <t>Yr. 2</t>
  </si>
  <si>
    <t>Yr. 3</t>
  </si>
  <si>
    <t>Yr. 4</t>
  </si>
  <si>
    <t>Yr. 5</t>
  </si>
  <si>
    <t>Ag. Research Div</t>
  </si>
  <si>
    <t>Instruction</t>
  </si>
  <si>
    <t>Other Sponsored Activities</t>
  </si>
  <si>
    <t>Coop Exten Service</t>
  </si>
  <si>
    <t>Off Campus</t>
  </si>
  <si>
    <t>F&amp;A Rates</t>
  </si>
  <si>
    <t>Funding Agency:</t>
  </si>
  <si>
    <t>Rate Type</t>
  </si>
  <si>
    <t>TDC</t>
  </si>
  <si>
    <t>TFFA</t>
  </si>
  <si>
    <t>Rate Type (choose from dropdown)</t>
  </si>
  <si>
    <t>(enter rate amount)</t>
  </si>
  <si>
    <t>Help for F&amp;A rates</t>
  </si>
  <si>
    <t>Modified Total Direct Costs</t>
  </si>
  <si>
    <t>Total Federal Funds Allowable</t>
  </si>
  <si>
    <t>Post Doc</t>
  </si>
  <si>
    <t>Subtotal Post Docs</t>
  </si>
  <si>
    <t>Subtotal Other Prof.</t>
  </si>
  <si>
    <t>Subtotal GRA</t>
  </si>
  <si>
    <t>Subtotal Sr. Personnel</t>
  </si>
  <si>
    <t>Subtotal Other</t>
  </si>
  <si>
    <t>Benefit Rate</t>
  </si>
  <si>
    <t>Subtotal GRA Benefits</t>
  </si>
  <si>
    <t>Detailed Benefits</t>
  </si>
  <si>
    <t>Increase Y/N</t>
  </si>
  <si>
    <t>Y</t>
  </si>
  <si>
    <t>annual $</t>
  </si>
  <si>
    <t>annual base salary</t>
  </si>
  <si>
    <t>enter number of grad students</t>
  </si>
  <si>
    <t>enter number of undergrads</t>
  </si>
  <si>
    <t>Total Sub</t>
  </si>
  <si>
    <t>Grand Total Subs</t>
  </si>
  <si>
    <t>Is institution part of U of Nebraska system?
(Y or N)</t>
  </si>
  <si>
    <t>Sub Institution</t>
  </si>
  <si>
    <t>Sub PI</t>
  </si>
  <si>
    <t>Organized Research (7/1/13 - 6/30/15)</t>
  </si>
  <si>
    <t>Organized Research (7/1/12 - 6/30/13)</t>
  </si>
  <si>
    <t>form version 10/22/13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</si>
</sst>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  <numFmt numFmtId="167" formatCode="0.0%"/>
    <numFmt numFmtId="168" formatCode="0.000%"/>
    <numFmt numFmtId="169" formatCode="&quot;$&quot;#,##0"/>
    <numFmt numFmtId="170" formatCode="m/d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6"/>
      <color theme="0" tint="-0.34998626667073579"/>
      <name val="Arial"/>
      <family val="2"/>
    </font>
    <font>
      <sz val="6"/>
      <color theme="0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9A76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quotePrefix="1" applyFont="1"/>
    <xf numFmtId="0" fontId="2" fillId="0" borderId="0" xfId="0" applyFont="1" applyProtection="1">
      <protection locked="0"/>
    </xf>
    <xf numFmtId="165" fontId="2" fillId="0" borderId="0" xfId="1" applyNumberFormat="1" applyFont="1" applyBorder="1" applyAlignment="1" applyProtection="1">
      <protection locked="0"/>
    </xf>
    <xf numFmtId="0" fontId="2" fillId="0" borderId="0" xfId="0" applyFont="1" applyProtection="1"/>
    <xf numFmtId="165" fontId="2" fillId="0" borderId="1" xfId="1" applyNumberFormat="1" applyFont="1" applyBorder="1" applyAlignment="1" applyProtection="1">
      <protection locked="0"/>
    </xf>
    <xf numFmtId="165" fontId="2" fillId="0" borderId="0" xfId="1" applyNumberFormat="1" applyFont="1" applyBorder="1" applyAlignment="1"/>
    <xf numFmtId="0" fontId="4" fillId="0" borderId="0" xfId="0" applyFont="1" applyBorder="1"/>
    <xf numFmtId="0" fontId="4" fillId="0" borderId="0" xfId="0" applyFont="1"/>
    <xf numFmtId="165" fontId="2" fillId="0" borderId="1" xfId="1" applyNumberFormat="1" applyFont="1" applyBorder="1" applyAlignment="1"/>
    <xf numFmtId="9" fontId="2" fillId="0" borderId="0" xfId="3" applyFont="1"/>
    <xf numFmtId="165" fontId="2" fillId="0" borderId="0" xfId="1" applyNumberFormat="1" applyFont="1" applyAlignment="1" applyProtection="1">
      <protection locked="0"/>
    </xf>
    <xf numFmtId="0" fontId="2" fillId="0" borderId="0" xfId="0" applyFont="1" applyBorder="1"/>
    <xf numFmtId="164" fontId="4" fillId="0" borderId="0" xfId="2" applyNumberFormat="1" applyFont="1" applyBorder="1" applyAlignment="1"/>
    <xf numFmtId="165" fontId="2" fillId="0" borderId="0" xfId="1" applyNumberFormat="1" applyFont="1" applyFill="1" applyBorder="1" applyAlignment="1"/>
    <xf numFmtId="0" fontId="2" fillId="0" borderId="0" xfId="0" quotePrefix="1" applyFont="1" applyBorder="1"/>
    <xf numFmtId="9" fontId="2" fillId="0" borderId="0" xfId="0" applyNumberFormat="1" applyFont="1" applyBorder="1"/>
    <xf numFmtId="9" fontId="2" fillId="0" borderId="0" xfId="3" applyFont="1" applyBorder="1"/>
    <xf numFmtId="164" fontId="2" fillId="0" borderId="0" xfId="2" applyNumberFormat="1" applyFont="1" applyBorder="1" applyAlignment="1"/>
    <xf numFmtId="165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5" fontId="2" fillId="0" borderId="0" xfId="1" applyNumberFormat="1" applyFont="1" applyBorder="1" applyAlignment="1" applyProtection="1"/>
    <xf numFmtId="165" fontId="2" fillId="0" borderId="1" xfId="1" applyNumberFormat="1" applyFont="1" applyBorder="1" applyAlignment="1" applyProtection="1"/>
    <xf numFmtId="165" fontId="2" fillId="0" borderId="0" xfId="0" applyNumberFormat="1" applyFont="1" applyProtection="1"/>
    <xf numFmtId="0" fontId="2" fillId="0" borderId="2" xfId="0" applyFont="1" applyBorder="1" applyAlignment="1">
      <alignment wrapText="1"/>
    </xf>
    <xf numFmtId="0" fontId="2" fillId="0" borderId="2" xfId="0" applyFont="1" applyBorder="1" applyProtection="1">
      <protection locked="0"/>
    </xf>
    <xf numFmtId="2" fontId="2" fillId="0" borderId="2" xfId="0" applyNumberFormat="1" applyFont="1" applyBorder="1" applyProtection="1">
      <protection locked="0"/>
    </xf>
    <xf numFmtId="9" fontId="2" fillId="0" borderId="2" xfId="3" applyNumberFormat="1" applyFont="1" applyBorder="1" applyProtection="1">
      <protection locked="0"/>
    </xf>
    <xf numFmtId="9" fontId="2" fillId="0" borderId="0" xfId="0" applyNumberFormat="1" applyFont="1" applyProtection="1">
      <protection locked="0"/>
    </xf>
    <xf numFmtId="0" fontId="2" fillId="0" borderId="0" xfId="0" quotePrefix="1" applyFont="1" applyProtection="1">
      <protection locked="0"/>
    </xf>
    <xf numFmtId="0" fontId="3" fillId="0" borderId="0" xfId="0" applyFont="1" applyProtection="1"/>
    <xf numFmtId="0" fontId="2" fillId="0" borderId="1" xfId="0" applyFont="1" applyBorder="1" applyProtection="1"/>
    <xf numFmtId="9" fontId="2" fillId="0" borderId="2" xfId="3" applyNumberFormat="1" applyFont="1" applyBorder="1" applyProtection="1"/>
    <xf numFmtId="0" fontId="4" fillId="0" borderId="1" xfId="0" applyFont="1" applyBorder="1" applyProtection="1"/>
    <xf numFmtId="0" fontId="2" fillId="0" borderId="0" xfId="0" quotePrefix="1" applyFont="1" applyProtection="1"/>
    <xf numFmtId="0" fontId="2" fillId="2" borderId="0" xfId="0" applyFont="1" applyFill="1" applyProtection="1"/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 applyProtection="1"/>
    <xf numFmtId="9" fontId="2" fillId="0" borderId="0" xfId="3" applyNumberFormat="1" applyFont="1" applyProtection="1"/>
    <xf numFmtId="0" fontId="4" fillId="0" borderId="0" xfId="0" applyFont="1" applyAlignment="1" applyProtection="1">
      <alignment horizontal="center"/>
    </xf>
    <xf numFmtId="3" fontId="2" fillId="0" borderId="0" xfId="3" applyNumberFormat="1" applyFont="1" applyProtection="1"/>
    <xf numFmtId="9" fontId="2" fillId="0" borderId="0" xfId="3" applyFont="1" applyProtection="1"/>
    <xf numFmtId="0" fontId="4" fillId="0" borderId="0" xfId="0" applyFont="1" applyProtection="1"/>
    <xf numFmtId="0" fontId="2" fillId="0" borderId="0" xfId="0" applyFont="1" applyBorder="1" applyProtection="1"/>
    <xf numFmtId="0" fontId="7" fillId="0" borderId="0" xfId="0" applyFont="1"/>
    <xf numFmtId="0" fontId="8" fillId="0" borderId="0" xfId="0" applyFont="1"/>
    <xf numFmtId="165" fontId="7" fillId="0" borderId="0" xfId="1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/>
    <xf numFmtId="0" fontId="9" fillId="0" borderId="0" xfId="0" applyFont="1"/>
    <xf numFmtId="165" fontId="9" fillId="0" borderId="0" xfId="1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165" fontId="7" fillId="0" borderId="3" xfId="1" applyNumberFormat="1" applyFont="1" applyBorder="1" applyProtection="1">
      <protection locked="0"/>
    </xf>
    <xf numFmtId="165" fontId="7" fillId="0" borderId="3" xfId="1" applyNumberFormat="1" applyFont="1" applyBorder="1" applyProtection="1"/>
    <xf numFmtId="165" fontId="2" fillId="0" borderId="0" xfId="1" applyNumberFormat="1" applyFont="1" applyAlignment="1" applyProtection="1"/>
    <xf numFmtId="0" fontId="2" fillId="0" borderId="0" xfId="0" applyFont="1" applyFill="1" applyBorder="1"/>
    <xf numFmtId="164" fontId="4" fillId="0" borderId="0" xfId="2" applyNumberFormat="1" applyFont="1" applyBorder="1" applyAlignment="1" applyProtection="1"/>
    <xf numFmtId="0" fontId="2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3" fontId="2" fillId="0" borderId="2" xfId="3" applyNumberFormat="1" applyFont="1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9" fontId="0" fillId="0" borderId="0" xfId="0" applyNumberFormat="1"/>
    <xf numFmtId="0" fontId="2" fillId="0" borderId="0" xfId="0" applyFont="1" applyAlignment="1">
      <alignment horizontal="right"/>
    </xf>
    <xf numFmtId="165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0" xfId="0" applyFont="1" applyBorder="1" applyProtection="1">
      <protection locked="0"/>
    </xf>
    <xf numFmtId="165" fontId="0" fillId="0" borderId="0" xfId="0" applyNumberFormat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quotePrefix="1" applyFont="1" applyBorder="1"/>
    <xf numFmtId="0" fontId="2" fillId="0" borderId="8" xfId="0" applyFont="1" applyBorder="1"/>
    <xf numFmtId="0" fontId="2" fillId="0" borderId="7" xfId="0" applyFont="1" applyBorder="1"/>
    <xf numFmtId="0" fontId="4" fillId="0" borderId="8" xfId="0" applyFont="1" applyBorder="1"/>
    <xf numFmtId="0" fontId="4" fillId="0" borderId="7" xfId="0" applyFont="1" applyBorder="1"/>
    <xf numFmtId="0" fontId="2" fillId="0" borderId="9" xfId="0" quotePrefix="1" applyFont="1" applyBorder="1"/>
    <xf numFmtId="9" fontId="2" fillId="0" borderId="10" xfId="3" applyFont="1" applyBorder="1"/>
    <xf numFmtId="9" fontId="2" fillId="0" borderId="11" xfId="3" applyFont="1" applyBorder="1"/>
    <xf numFmtId="167" fontId="2" fillId="4" borderId="0" xfId="0" applyNumberFormat="1" applyFont="1" applyFill="1" applyBorder="1"/>
    <xf numFmtId="49" fontId="4" fillId="0" borderId="0" xfId="0" applyNumberFormat="1" applyFont="1" applyBorder="1"/>
    <xf numFmtId="165" fontId="4" fillId="0" borderId="0" xfId="1" applyNumberFormat="1" applyFont="1" applyFill="1" applyBorder="1" applyAlignment="1"/>
    <xf numFmtId="0" fontId="4" fillId="0" borderId="0" xfId="0" applyFont="1" applyFill="1" applyBorder="1"/>
    <xf numFmtId="168" fontId="2" fillId="0" borderId="0" xfId="1" applyNumberFormat="1" applyFont="1" applyFill="1" applyBorder="1" applyAlignment="1" applyProtection="1">
      <protection locked="0"/>
    </xf>
    <xf numFmtId="168" fontId="2" fillId="0" borderId="0" xfId="0" applyNumberFormat="1" applyFont="1" applyFill="1" applyBorder="1"/>
    <xf numFmtId="167" fontId="2" fillId="4" borderId="0" xfId="0" applyNumberFormat="1" applyFont="1" applyFill="1" applyProtection="1">
      <protection locked="0"/>
    </xf>
    <xf numFmtId="0" fontId="2" fillId="0" borderId="0" xfId="0" applyFont="1" applyFill="1"/>
    <xf numFmtId="9" fontId="2" fillId="0" borderId="2" xfId="3" applyNumberFormat="1" applyFont="1" applyFill="1" applyBorder="1" applyProtection="1">
      <protection locked="0"/>
    </xf>
    <xf numFmtId="9" fontId="2" fillId="0" borderId="2" xfId="3" applyNumberFormat="1" applyFont="1" applyFill="1" applyBorder="1" applyProtection="1"/>
    <xf numFmtId="9" fontId="2" fillId="0" borderId="0" xfId="3" applyNumberFormat="1" applyFont="1" applyFill="1" applyProtection="1"/>
    <xf numFmtId="165" fontId="2" fillId="0" borderId="0" xfId="1" applyNumberFormat="1" applyFont="1" applyFill="1" applyBorder="1" applyAlignment="1" applyProtection="1"/>
    <xf numFmtId="49" fontId="2" fillId="0" borderId="0" xfId="0" applyNumberFormat="1" applyFont="1" applyFill="1" applyProtection="1">
      <protection locked="0"/>
    </xf>
    <xf numFmtId="0" fontId="2" fillId="0" borderId="0" xfId="0" applyFont="1" applyAlignment="1">
      <alignment horizontal="left"/>
    </xf>
    <xf numFmtId="165" fontId="4" fillId="0" borderId="0" xfId="0" applyNumberFormat="1" applyFont="1" applyProtection="1"/>
    <xf numFmtId="165" fontId="4" fillId="0" borderId="0" xfId="0" applyNumberFormat="1" applyFont="1" applyFill="1" applyProtection="1"/>
    <xf numFmtId="165" fontId="4" fillId="0" borderId="1" xfId="0" applyNumberFormat="1" applyFont="1" applyBorder="1" applyProtection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 applyProtection="1">
      <alignment horizontal="right"/>
    </xf>
    <xf numFmtId="0" fontId="4" fillId="0" borderId="2" xfId="0" applyFont="1" applyBorder="1" applyProtection="1">
      <protection locked="0"/>
    </xf>
    <xf numFmtId="0" fontId="4" fillId="0" borderId="0" xfId="0" applyFont="1" applyBorder="1" applyProtection="1">
      <protection locked="0"/>
    </xf>
    <xf numFmtId="165" fontId="4" fillId="0" borderId="0" xfId="1" applyNumberFormat="1" applyFont="1" applyBorder="1" applyProtection="1">
      <protection locked="0"/>
    </xf>
    <xf numFmtId="165" fontId="2" fillId="0" borderId="2" xfId="1" applyNumberFormat="1" applyFont="1" applyBorder="1" applyProtection="1">
      <protection locked="0"/>
    </xf>
    <xf numFmtId="165" fontId="2" fillId="0" borderId="2" xfId="1" applyNumberFormat="1" applyFont="1" applyBorder="1" applyProtection="1"/>
    <xf numFmtId="165" fontId="4" fillId="0" borderId="2" xfId="1" applyNumberFormat="1" applyFont="1" applyBorder="1" applyProtection="1">
      <protection locked="0"/>
    </xf>
    <xf numFmtId="165" fontId="2" fillId="2" borderId="2" xfId="1" applyNumberFormat="1" applyFont="1" applyFill="1" applyBorder="1" applyProtection="1">
      <protection locked="0"/>
    </xf>
    <xf numFmtId="165" fontId="4" fillId="0" borderId="2" xfId="0" applyNumberFormat="1" applyFont="1" applyBorder="1" applyProtection="1">
      <protection locked="0"/>
    </xf>
    <xf numFmtId="166" fontId="2" fillId="0" borderId="0" xfId="0" applyNumberFormat="1" applyFont="1" applyProtection="1">
      <protection locked="0"/>
    </xf>
    <xf numFmtId="0" fontId="2" fillId="0" borderId="2" xfId="0" applyFont="1" applyBorder="1" applyAlignment="1">
      <alignment horizontal="center" wrapText="1"/>
    </xf>
    <xf numFmtId="165" fontId="4" fillId="0" borderId="0" xfId="0" applyNumberFormat="1" applyFont="1" applyBorder="1" applyProtection="1">
      <protection locked="0"/>
    </xf>
    <xf numFmtId="0" fontId="4" fillId="0" borderId="2" xfId="0" applyFont="1" applyBorder="1" applyProtection="1"/>
    <xf numFmtId="0" fontId="2" fillId="0" borderId="0" xfId="0" applyFont="1" applyAlignment="1">
      <alignment horizontal="center" wrapText="1"/>
    </xf>
    <xf numFmtId="165" fontId="4" fillId="0" borderId="0" xfId="0" applyNumberFormat="1" applyFont="1" applyBorder="1" applyProtection="1"/>
    <xf numFmtId="9" fontId="2" fillId="0" borderId="0" xfId="3" applyNumberFormat="1" applyFont="1" applyFill="1" applyBorder="1" applyProtection="1">
      <protection locked="0"/>
    </xf>
    <xf numFmtId="9" fontId="2" fillId="0" borderId="0" xfId="3" applyNumberFormat="1" applyFont="1" applyFill="1" applyBorder="1" applyProtection="1"/>
    <xf numFmtId="165" fontId="4" fillId="0" borderId="0" xfId="0" applyNumberFormat="1" applyFont="1" applyFill="1" applyBorder="1" applyProtection="1"/>
    <xf numFmtId="165" fontId="2" fillId="0" borderId="12" xfId="1" applyNumberFormat="1" applyFont="1" applyFill="1" applyBorder="1" applyAlignment="1" applyProtection="1"/>
    <xf numFmtId="165" fontId="4" fillId="0" borderId="12" xfId="0" applyNumberFormat="1" applyFont="1" applyFill="1" applyBorder="1" applyProtection="1"/>
    <xf numFmtId="0" fontId="4" fillId="0" borderId="0" xfId="0" applyFont="1" applyBorder="1" applyProtection="1"/>
    <xf numFmtId="9" fontId="2" fillId="0" borderId="0" xfId="3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9" fontId="2" fillId="2" borderId="0" xfId="3" applyFont="1" applyFill="1" applyProtection="1">
      <protection locked="0"/>
    </xf>
    <xf numFmtId="165" fontId="2" fillId="0" borderId="12" xfId="1" applyNumberFormat="1" applyFont="1" applyBorder="1" applyAlignment="1" applyProtection="1"/>
    <xf numFmtId="165" fontId="4" fillId="0" borderId="12" xfId="0" applyNumberFormat="1" applyFont="1" applyBorder="1" applyProtection="1"/>
    <xf numFmtId="165" fontId="4" fillId="0" borderId="0" xfId="1" applyNumberFormat="1" applyFont="1" applyBorder="1" applyAlignment="1" applyProtection="1"/>
    <xf numFmtId="0" fontId="2" fillId="0" borderId="0" xfId="0" quotePrefix="1" applyFont="1" applyFill="1" applyProtection="1">
      <protection locked="0"/>
    </xf>
    <xf numFmtId="0" fontId="4" fillId="0" borderId="0" xfId="0" applyFont="1" applyFill="1" applyAlignment="1" applyProtection="1">
      <alignment horizontal="right"/>
    </xf>
    <xf numFmtId="165" fontId="4" fillId="0" borderId="0" xfId="1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10" fillId="0" borderId="0" xfId="0" quotePrefix="1" applyFont="1" applyProtection="1">
      <protection locked="0"/>
    </xf>
    <xf numFmtId="0" fontId="13" fillId="0" borderId="0" xfId="0" applyFont="1" applyAlignment="1" applyProtection="1">
      <alignment horizontal="right"/>
    </xf>
    <xf numFmtId="165" fontId="13" fillId="0" borderId="2" xfId="1" applyNumberFormat="1" applyFont="1" applyBorder="1" applyProtection="1"/>
    <xf numFmtId="165" fontId="13" fillId="0" borderId="2" xfId="0" applyNumberFormat="1" applyFont="1" applyBorder="1" applyProtection="1"/>
    <xf numFmtId="0" fontId="13" fillId="0" borderId="2" xfId="0" applyFont="1" applyBorder="1" applyProtection="1"/>
    <xf numFmtId="0" fontId="13" fillId="0" borderId="0" xfId="0" applyFont="1" applyProtection="1"/>
    <xf numFmtId="165" fontId="13" fillId="0" borderId="13" xfId="0" applyNumberFormat="1" applyFont="1" applyBorder="1" applyProtection="1"/>
    <xf numFmtId="0" fontId="10" fillId="0" borderId="0" xfId="0" applyFont="1" applyProtection="1">
      <protection locked="0"/>
    </xf>
    <xf numFmtId="0" fontId="10" fillId="0" borderId="0" xfId="0" applyFont="1"/>
    <xf numFmtId="0" fontId="13" fillId="6" borderId="0" xfId="0" applyFont="1" applyFill="1" applyAlignment="1" applyProtection="1">
      <alignment horizontal="right"/>
    </xf>
    <xf numFmtId="165" fontId="13" fillId="6" borderId="2" xfId="1" applyNumberFormat="1" applyFont="1" applyFill="1" applyBorder="1" applyProtection="1"/>
    <xf numFmtId="165" fontId="13" fillId="7" borderId="2" xfId="0" applyNumberFormat="1" applyFont="1" applyFill="1" applyBorder="1" applyProtection="1"/>
    <xf numFmtId="0" fontId="13" fillId="6" borderId="2" xfId="0" applyFont="1" applyFill="1" applyBorder="1" applyProtection="1"/>
    <xf numFmtId="0" fontId="13" fillId="6" borderId="0" xfId="0" applyFont="1" applyFill="1" applyProtection="1">
      <protection locked="0"/>
    </xf>
    <xf numFmtId="165" fontId="13" fillId="0" borderId="0" xfId="1" applyNumberFormat="1" applyFont="1" applyBorder="1" applyProtection="1"/>
    <xf numFmtId="0" fontId="13" fillId="0" borderId="0" xfId="0" applyFont="1" applyProtection="1">
      <protection locked="0"/>
    </xf>
    <xf numFmtId="2" fontId="13" fillId="0" borderId="2" xfId="0" applyNumberFormat="1" applyFont="1" applyBorder="1" applyProtection="1"/>
    <xf numFmtId="165" fontId="13" fillId="0" borderId="14" xfId="1" applyNumberFormat="1" applyFont="1" applyBorder="1" applyProtection="1"/>
    <xf numFmtId="0" fontId="10" fillId="0" borderId="0" xfId="0" quotePrefix="1" applyFont="1"/>
    <xf numFmtId="0" fontId="13" fillId="0" borderId="0" xfId="0" applyFont="1" applyFill="1" applyAlignment="1">
      <alignment horizontal="right"/>
    </xf>
    <xf numFmtId="9" fontId="10" fillId="0" borderId="0" xfId="3" applyNumberFormat="1" applyFont="1" applyFill="1" applyBorder="1" applyProtection="1">
      <protection locked="0"/>
    </xf>
    <xf numFmtId="9" fontId="10" fillId="0" borderId="0" xfId="3" applyNumberFormat="1" applyFont="1" applyFill="1" applyBorder="1" applyProtection="1"/>
    <xf numFmtId="9" fontId="10" fillId="0" borderId="0" xfId="3" applyNumberFormat="1" applyFont="1" applyFill="1" applyProtection="1"/>
    <xf numFmtId="165" fontId="10" fillId="0" borderId="0" xfId="0" applyNumberFormat="1" applyFont="1" applyProtection="1">
      <protection locked="0"/>
    </xf>
    <xf numFmtId="165" fontId="13" fillId="0" borderId="0" xfId="1" applyNumberFormat="1" applyFont="1" applyFill="1" applyBorder="1" applyAlignment="1" applyProtection="1"/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</xf>
    <xf numFmtId="165" fontId="10" fillId="0" borderId="15" xfId="0" applyNumberFormat="1" applyFont="1" applyBorder="1" applyProtection="1">
      <protection locked="0"/>
    </xf>
    <xf numFmtId="165" fontId="10" fillId="0" borderId="16" xfId="0" applyNumberFormat="1" applyFont="1" applyBorder="1" applyProtection="1">
      <protection locked="0"/>
    </xf>
    <xf numFmtId="165" fontId="2" fillId="0" borderId="19" xfId="1" applyNumberFormat="1" applyFont="1" applyBorder="1" applyAlignment="1" applyProtection="1"/>
    <xf numFmtId="165" fontId="2" fillId="0" borderId="20" xfId="1" applyNumberFormat="1" applyFont="1" applyBorder="1" applyAlignment="1" applyProtection="1"/>
    <xf numFmtId="165" fontId="2" fillId="0" borderId="21" xfId="0" applyNumberFormat="1" applyFont="1" applyBorder="1" applyProtection="1"/>
    <xf numFmtId="165" fontId="2" fillId="0" borderId="15" xfId="1" applyNumberFormat="1" applyFont="1" applyBorder="1" applyAlignment="1" applyProtection="1"/>
    <xf numFmtId="165" fontId="2" fillId="0" borderId="16" xfId="0" applyNumberFormat="1" applyFont="1" applyBorder="1" applyProtection="1"/>
    <xf numFmtId="165" fontId="2" fillId="0" borderId="22" xfId="1" applyNumberFormat="1" applyFont="1" applyBorder="1" applyAlignment="1" applyProtection="1"/>
    <xf numFmtId="165" fontId="2" fillId="0" borderId="23" xfId="0" applyNumberFormat="1" applyFont="1" applyBorder="1" applyProtection="1"/>
    <xf numFmtId="165" fontId="10" fillId="0" borderId="17" xfId="0" applyNumberFormat="1" applyFont="1" applyBorder="1" applyProtection="1">
      <protection locked="0"/>
    </xf>
    <xf numFmtId="165" fontId="10" fillId="0" borderId="18" xfId="0" applyNumberFormat="1" applyFont="1" applyBorder="1" applyProtection="1">
      <protection locked="0"/>
    </xf>
    <xf numFmtId="165" fontId="10" fillId="0" borderId="0" xfId="0" applyNumberFormat="1" applyFont="1" applyBorder="1" applyProtection="1">
      <protection locked="0"/>
    </xf>
    <xf numFmtId="165" fontId="10" fillId="0" borderId="1" xfId="0" applyNumberFormat="1" applyFont="1" applyBorder="1" applyProtection="1">
      <protection locked="0"/>
    </xf>
    <xf numFmtId="165" fontId="10" fillId="0" borderId="14" xfId="0" applyNumberFormat="1" applyFont="1" applyBorder="1" applyProtection="1">
      <protection locked="0"/>
    </xf>
    <xf numFmtId="165" fontId="10" fillId="0" borderId="24" xfId="0" applyNumberFormat="1" applyFont="1" applyBorder="1" applyProtection="1">
      <protection locked="0"/>
    </xf>
    <xf numFmtId="165" fontId="10" fillId="0" borderId="25" xfId="0" applyNumberFormat="1" applyFont="1" applyBorder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13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49" fontId="2" fillId="6" borderId="0" xfId="0" applyNumberFormat="1" applyFont="1" applyFill="1" applyAlignment="1" applyProtection="1">
      <alignment horizontal="center"/>
      <protection locked="0"/>
    </xf>
    <xf numFmtId="49" fontId="13" fillId="6" borderId="0" xfId="0" applyNumberFormat="1" applyFont="1" applyFill="1" applyProtection="1">
      <protection locked="0"/>
    </xf>
    <xf numFmtId="49" fontId="4" fillId="0" borderId="0" xfId="0" applyNumberFormat="1" applyFont="1" applyFill="1" applyProtection="1"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2" fontId="4" fillId="0" borderId="2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4" fontId="15" fillId="0" borderId="0" xfId="0" applyNumberFormat="1" applyFont="1"/>
    <xf numFmtId="170" fontId="16" fillId="0" borderId="0" xfId="0" applyNumberFormat="1" applyFont="1"/>
    <xf numFmtId="165" fontId="4" fillId="0" borderId="3" xfId="1" applyNumberFormat="1" applyFont="1" applyBorder="1" applyProtection="1">
      <protection locked="0"/>
    </xf>
    <xf numFmtId="165" fontId="4" fillId="0" borderId="0" xfId="0" applyNumberFormat="1" applyFont="1" applyFill="1" applyBorder="1" applyProtection="1">
      <protection locked="0" hidden="1"/>
    </xf>
    <xf numFmtId="165" fontId="4" fillId="0" borderId="3" xfId="1" applyNumberFormat="1" applyFont="1" applyFill="1" applyBorder="1" applyProtection="1">
      <protection locked="0"/>
    </xf>
    <xf numFmtId="0" fontId="2" fillId="0" borderId="0" xfId="0" applyFont="1" applyFill="1" applyProtection="1"/>
    <xf numFmtId="165" fontId="2" fillId="0" borderId="2" xfId="1" applyNumberFormat="1" applyFont="1" applyFill="1" applyBorder="1" applyProtection="1">
      <protection locked="0"/>
    </xf>
    <xf numFmtId="0" fontId="2" fillId="0" borderId="2" xfId="0" applyFont="1" applyFill="1" applyBorder="1" applyProtection="1"/>
    <xf numFmtId="0" fontId="2" fillId="0" borderId="2" xfId="0" applyFont="1" applyFill="1" applyBorder="1" applyProtection="1"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9" fontId="2" fillId="0" borderId="0" xfId="3" applyFont="1" applyFill="1" applyProtection="1">
      <protection locked="0"/>
    </xf>
    <xf numFmtId="0" fontId="12" fillId="8" borderId="0" xfId="0" applyFont="1" applyFill="1" applyAlignment="1">
      <alignment horizontal="right"/>
    </xf>
    <xf numFmtId="0" fontId="13" fillId="8" borderId="3" xfId="0" applyFont="1" applyFill="1" applyBorder="1" applyAlignment="1">
      <alignment horizontal="center"/>
    </xf>
    <xf numFmtId="164" fontId="5" fillId="8" borderId="3" xfId="2" applyNumberFormat="1" applyFont="1" applyFill="1" applyBorder="1"/>
    <xf numFmtId="167" fontId="2" fillId="9" borderId="0" xfId="0" applyNumberFormat="1" applyFont="1" applyFill="1" applyProtection="1">
      <protection locked="0"/>
    </xf>
    <xf numFmtId="164" fontId="5" fillId="8" borderId="0" xfId="2" applyNumberFormat="1" applyFont="1" applyFill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4" fontId="0" fillId="0" borderId="0" xfId="0" applyNumberFormat="1"/>
    <xf numFmtId="0" fontId="10" fillId="7" borderId="3" xfId="0" applyFont="1" applyFill="1" applyBorder="1" applyAlignment="1">
      <alignment horizontal="center"/>
    </xf>
    <xf numFmtId="165" fontId="5" fillId="7" borderId="3" xfId="1" applyNumberFormat="1" applyFont="1" applyFill="1" applyBorder="1" applyProtection="1">
      <protection locked="0"/>
    </xf>
    <xf numFmtId="0" fontId="5" fillId="0" borderId="0" xfId="0" applyFont="1" applyFill="1"/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1" applyNumberFormat="1" applyFont="1" applyFill="1" applyBorder="1" applyAlignment="1"/>
    <xf numFmtId="3" fontId="2" fillId="0" borderId="33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164" fontId="11" fillId="0" borderId="0" xfId="2" applyNumberFormat="1" applyFont="1" applyBorder="1" applyAlignment="1">
      <alignment horizontal="right"/>
    </xf>
    <xf numFmtId="14" fontId="2" fillId="10" borderId="26" xfId="0" applyNumberFormat="1" applyFont="1" applyFill="1" applyBorder="1" applyAlignment="1" applyProtection="1">
      <alignment horizontal="center"/>
      <protection locked="0"/>
    </xf>
    <xf numFmtId="0" fontId="2" fillId="10" borderId="27" xfId="0" applyFont="1" applyFill="1" applyBorder="1" applyAlignment="1" applyProtection="1">
      <alignment horizontal="center"/>
      <protection locked="0"/>
    </xf>
    <xf numFmtId="0" fontId="2" fillId="10" borderId="28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14" fontId="2" fillId="5" borderId="26" xfId="0" applyNumberFormat="1" applyFont="1" applyFill="1" applyBorder="1" applyAlignment="1" applyProtection="1">
      <alignment horizontal="center"/>
      <protection locked="0"/>
    </xf>
    <xf numFmtId="0" fontId="2" fillId="5" borderId="27" xfId="0" applyFont="1" applyFill="1" applyBorder="1" applyAlignment="1" applyProtection="1">
      <alignment horizontal="center"/>
      <protection locked="0"/>
    </xf>
    <xf numFmtId="0" fontId="2" fillId="5" borderId="28" xfId="0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65" fontId="7" fillId="2" borderId="3" xfId="1" applyNumberFormat="1" applyFont="1" applyFill="1" applyBorder="1" applyAlignment="1"/>
    <xf numFmtId="0" fontId="7" fillId="0" borderId="32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7" fillId="0" borderId="3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5" fillId="8" borderId="3" xfId="0" applyFont="1" applyFill="1" applyBorder="1" applyAlignment="1" applyProtection="1">
      <alignment wrapText="1"/>
    </xf>
    <xf numFmtId="0" fontId="10" fillId="8" borderId="3" xfId="0" applyFont="1" applyFill="1" applyBorder="1" applyAlignment="1" applyProtection="1">
      <alignment horizontal="center"/>
    </xf>
    <xf numFmtId="165" fontId="5" fillId="8" borderId="3" xfId="1" applyNumberFormat="1" applyFont="1" applyFill="1" applyBorder="1" applyProtection="1"/>
    <xf numFmtId="0" fontId="5" fillId="8" borderId="32" xfId="0" applyNumberFormat="1" applyFont="1" applyFill="1" applyBorder="1" applyAlignment="1" applyProtection="1">
      <alignment horizontal="center"/>
    </xf>
    <xf numFmtId="165" fontId="5" fillId="8" borderId="3" xfId="1" applyNumberFormat="1" applyFont="1" applyFill="1" applyBorder="1" applyAlignment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9A763"/>
      <color rgb="FFF7A927"/>
      <color rgb="FFDE9F22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85725</xdr:rowOff>
    </xdr:from>
    <xdr:to>
      <xdr:col>6</xdr:col>
      <xdr:colOff>28575</xdr:colOff>
      <xdr:row>4</xdr:row>
      <xdr:rowOff>28575</xdr:rowOff>
    </xdr:to>
    <xdr:cxnSp macro="">
      <xdr:nvCxnSpPr>
        <xdr:cNvPr id="4" name="Straight Arrow Connector 3"/>
        <xdr:cNvCxnSpPr/>
      </xdr:nvCxnSpPr>
      <xdr:spPr>
        <a:xfrm rot="10800000">
          <a:off x="2924175" y="581025"/>
          <a:ext cx="323850" cy="114300"/>
        </a:xfrm>
        <a:prstGeom prst="straightConnector1">
          <a:avLst/>
        </a:prstGeom>
        <a:ln w="12700">
          <a:solidFill>
            <a:srgbClr val="F9A763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266700</xdr:colOff>
      <xdr:row>4</xdr:row>
      <xdr:rowOff>28575</xdr:rowOff>
    </xdr:from>
    <xdr:ext cx="1433662" cy="200025"/>
    <xdr:sp macro="[0]!TextBox5_Click" textlink="">
      <xdr:nvSpPr>
        <xdr:cNvPr id="6" name="TextBox 5"/>
        <xdr:cNvSpPr txBox="1"/>
      </xdr:nvSpPr>
      <xdr:spPr>
        <a:xfrm>
          <a:off x="3152775" y="695325"/>
          <a:ext cx="1433662" cy="200025"/>
        </a:xfrm>
        <a:prstGeom prst="rect">
          <a:avLst/>
        </a:prstGeom>
        <a:solidFill>
          <a:srgbClr val="F9A76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>
              <a:latin typeface="Arial" pitchFamily="34" charset="0"/>
              <a:cs typeface="Arial" pitchFamily="34" charset="0"/>
            </a:rPr>
            <a:t>Must fill in project start date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200"/>
  <sheetViews>
    <sheetView showZeros="0" tabSelected="1" zoomScaleNormal="100" workbookViewId="0">
      <selection activeCell="C1" sqref="C1:O1"/>
    </sheetView>
  </sheetViews>
  <sheetFormatPr defaultRowHeight="12.75" x14ac:dyDescent="0.2"/>
  <cols>
    <col min="1" max="1" width="3.42578125" style="1" customWidth="1"/>
    <col min="2" max="2" width="21.85546875" style="1" customWidth="1"/>
    <col min="3" max="3" width="8.140625" style="1" customWidth="1"/>
    <col min="4" max="4" width="6" style="1" customWidth="1"/>
    <col min="5" max="8" width="5" style="1" customWidth="1"/>
    <col min="9" max="9" width="5.5703125" style="1" customWidth="1"/>
    <col min="10" max="10" width="6.85546875" style="1" customWidth="1"/>
    <col min="11" max="11" width="6.7109375" style="1" customWidth="1"/>
    <col min="12" max="12" width="9.85546875" style="1" customWidth="1"/>
    <col min="13" max="17" width="9.85546875" style="1" bestFit="1" customWidth="1"/>
    <col min="18" max="18" width="3.7109375" customWidth="1"/>
    <col min="19" max="19" width="3.28515625" style="1" customWidth="1"/>
    <col min="20" max="16384" width="9.140625" style="1"/>
  </cols>
  <sheetData>
    <row r="1" spans="1:26" x14ac:dyDescent="0.2">
      <c r="B1" s="1" t="s">
        <v>76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14"/>
      <c r="Q1" s="215" t="s">
        <v>107</v>
      </c>
    </row>
    <row r="2" spans="1:26" x14ac:dyDescent="0.2">
      <c r="B2" s="1" t="s">
        <v>36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99"/>
      <c r="N2" s="99"/>
      <c r="O2" s="99"/>
      <c r="P2" s="99"/>
      <c r="Q2" s="99"/>
    </row>
    <row r="3" spans="1:26" ht="13.5" thickBot="1" x14ac:dyDescent="0.25">
      <c r="B3" s="1" t="s">
        <v>37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26" ht="13.5" thickBot="1" x14ac:dyDescent="0.25">
      <c r="B4" s="70" t="s">
        <v>63</v>
      </c>
      <c r="C4" s="227"/>
      <c r="D4" s="228"/>
      <c r="E4" s="229"/>
      <c r="F4" s="230" t="s">
        <v>64</v>
      </c>
      <c r="G4" s="231"/>
      <c r="H4" s="231"/>
      <c r="I4" s="231"/>
      <c r="J4" s="232"/>
      <c r="K4" s="233"/>
      <c r="L4" s="234"/>
      <c r="T4" s="224" t="s">
        <v>93</v>
      </c>
      <c r="U4" s="224"/>
      <c r="V4" s="224"/>
      <c r="W4" s="224"/>
      <c r="X4" s="224"/>
      <c r="Y4" s="224"/>
    </row>
    <row r="5" spans="1:26" ht="11.25" x14ac:dyDescent="0.2">
      <c r="B5" s="1" t="s">
        <v>32</v>
      </c>
      <c r="C5" s="212">
        <v>0.03</v>
      </c>
      <c r="D5" s="3"/>
      <c r="E5" s="3"/>
      <c r="F5" s="3"/>
      <c r="G5" s="241"/>
      <c r="H5" s="241"/>
      <c r="I5" s="241"/>
      <c r="J5" s="241"/>
      <c r="K5" s="3"/>
      <c r="M5" s="3"/>
      <c r="N5" s="3"/>
      <c r="O5" s="3"/>
      <c r="P5" s="3"/>
      <c r="Q5" s="37"/>
      <c r="R5" s="1"/>
      <c r="T5" s="224"/>
      <c r="U5" s="224"/>
      <c r="V5" s="224"/>
      <c r="W5" s="224"/>
      <c r="X5" s="224"/>
      <c r="Y5" s="224"/>
    </row>
    <row r="6" spans="1:26" ht="12" customHeight="1" x14ac:dyDescent="0.2">
      <c r="L6" s="25" t="s">
        <v>3</v>
      </c>
      <c r="M6" s="24" t="s">
        <v>13</v>
      </c>
      <c r="N6" s="24" t="s">
        <v>45</v>
      </c>
      <c r="O6" s="24" t="s">
        <v>46</v>
      </c>
      <c r="P6" s="24" t="s">
        <v>47</v>
      </c>
      <c r="Q6" s="40" t="s">
        <v>14</v>
      </c>
      <c r="R6" s="1"/>
      <c r="T6" s="25" t="s">
        <v>3</v>
      </c>
      <c r="U6" s="25" t="s">
        <v>13</v>
      </c>
      <c r="V6" s="25" t="s">
        <v>45</v>
      </c>
      <c r="W6" s="25" t="s">
        <v>46</v>
      </c>
      <c r="X6" s="25" t="s">
        <v>47</v>
      </c>
      <c r="Y6" s="170" t="s">
        <v>14</v>
      </c>
    </row>
    <row r="7" spans="1:26" ht="30.75" customHeight="1" x14ac:dyDescent="0.2">
      <c r="A7" s="11" t="s">
        <v>15</v>
      </c>
      <c r="B7" s="11" t="s">
        <v>16</v>
      </c>
      <c r="C7" s="115" t="s">
        <v>97</v>
      </c>
      <c r="D7" s="31" t="s">
        <v>44</v>
      </c>
      <c r="E7" s="31" t="s">
        <v>48</v>
      </c>
      <c r="F7" s="31" t="s">
        <v>49</v>
      </c>
      <c r="G7" s="31" t="s">
        <v>50</v>
      </c>
      <c r="H7" s="31" t="s">
        <v>51</v>
      </c>
      <c r="I7" s="31" t="s">
        <v>52</v>
      </c>
      <c r="J7" s="118" t="s">
        <v>94</v>
      </c>
      <c r="K7" s="118" t="s">
        <v>91</v>
      </c>
      <c r="Q7" s="49"/>
      <c r="R7" s="5"/>
      <c r="S7" s="5"/>
      <c r="T7" s="167"/>
      <c r="U7" s="168"/>
      <c r="V7" s="168"/>
      <c r="W7" s="168"/>
      <c r="X7" s="168"/>
      <c r="Y7" s="169"/>
      <c r="Z7" s="5"/>
    </row>
    <row r="8" spans="1:26" ht="11.25" x14ac:dyDescent="0.2">
      <c r="A8" s="4"/>
      <c r="B8" s="5"/>
      <c r="C8" s="109"/>
      <c r="D8" s="32"/>
      <c r="E8" s="33"/>
      <c r="F8" s="33"/>
      <c r="G8" s="33"/>
      <c r="H8" s="33"/>
      <c r="I8" s="33"/>
      <c r="J8" s="187" t="s">
        <v>95</v>
      </c>
      <c r="K8" s="126">
        <v>0.3</v>
      </c>
      <c r="L8" s="28">
        <f>IF(E8="",0,C8/D8)*E8</f>
        <v>0</v>
      </c>
      <c r="M8" s="30">
        <f>IF($J8="Y",IF(F8="",0,(($C8*(1+$C$5))/$D8*F8)),IF(F8="",0,($C8/$D8*F8)))</f>
        <v>0</v>
      </c>
      <c r="N8" s="30">
        <f>IF($J8="Y",IF(G8="",0,(($C8*(1+$C$5)*(1+$C$5))/$D8*G8)),IF(G8="",0,($C8/$D8*G8)))</f>
        <v>0</v>
      </c>
      <c r="O8" s="30">
        <f>IF($J8="Y",IF(H8="",0,(($C8*(1+$C$5)*(1+$C$5)*(1+$C$5))/$D8*H8)),IF(H8="",0,($C8/$D8*H8)))</f>
        <v>0</v>
      </c>
      <c r="P8" s="30">
        <f>IF($J8="Y",IF(I8="",0,(($C8*(1+$C$5)*(1+$C$5)*(1+$C$5)*(1+$C$5))/$D8*I8)),IF(I8="",0,($C8/$D8*I8)))</f>
        <v>0</v>
      </c>
      <c r="Q8" s="100">
        <f>SUM(L8:P8)</f>
        <v>0</v>
      </c>
      <c r="R8" s="5"/>
      <c r="S8" s="35"/>
      <c r="T8" s="173">
        <f>IF(E8="",0,L8*$K8)</f>
        <v>0</v>
      </c>
      <c r="U8" s="174">
        <f>IF(F8="",0,M8*$K8)</f>
        <v>0</v>
      </c>
      <c r="V8" s="174">
        <f>IF(G8="",0,N8*$K8)</f>
        <v>0</v>
      </c>
      <c r="W8" s="174">
        <f>IF(H8="",0,O8*$K8)</f>
        <v>0</v>
      </c>
      <c r="X8" s="174">
        <f>IF(I8="",0,P8*$K8)</f>
        <v>0</v>
      </c>
      <c r="Y8" s="175">
        <f>SUM(T8:X8)</f>
        <v>0</v>
      </c>
      <c r="Z8" s="5"/>
    </row>
    <row r="9" spans="1:26" ht="11.25" x14ac:dyDescent="0.2">
      <c r="A9" s="4"/>
      <c r="B9" s="5"/>
      <c r="C9" s="109"/>
      <c r="D9" s="32"/>
      <c r="E9" s="33"/>
      <c r="F9" s="33"/>
      <c r="G9" s="33"/>
      <c r="H9" s="33"/>
      <c r="I9" s="33"/>
      <c r="J9" s="187" t="s">
        <v>95</v>
      </c>
      <c r="K9" s="126">
        <v>0.3</v>
      </c>
      <c r="L9" s="28">
        <f t="shared" ref="L9:L17" si="0">IF(E9="",0,C9/D9)*E9</f>
        <v>0</v>
      </c>
      <c r="M9" s="30">
        <f t="shared" ref="M9:M17" si="1">IF($J9="Y",IF(F9="",0,(($C9*(1+$C$5))/$D9*F9)),IF(F9="",0,($C9/$D9*F9)))</f>
        <v>0</v>
      </c>
      <c r="N9" s="30">
        <f t="shared" ref="N9:N17" si="2">IF($J9="Y",IF(G9="",0,(($C9*(1+$C$5)*(1+$C$5))/$D9*G9)),IF(G9="",0,($C9/$D9*G9)))</f>
        <v>0</v>
      </c>
      <c r="O9" s="30">
        <f t="shared" ref="O9:O17" si="3">IF($J9="Y",IF(H9="",0,(($C9*(1+$C$5)*(1+$C$5)*(1+$C$5))/$D9*H9)),IF(H9="",0,($C9/$D9*H9)))</f>
        <v>0</v>
      </c>
      <c r="P9" s="30">
        <f t="shared" ref="P9:P17" si="4">IF($J9="Y",IF(I9="",0,(($C9*(1+$C$5)*(1+$C$5)*(1+$C$5)*(1+$C$5))/$D9*I9)),IF(I9="",0,($C9/$D9*I9)))</f>
        <v>0</v>
      </c>
      <c r="Q9" s="100">
        <f t="shared" ref="Q9:Q16" si="5">SUM(L9:P9)</f>
        <v>0</v>
      </c>
      <c r="R9" s="5"/>
      <c r="S9" s="35"/>
      <c r="T9" s="176">
        <f t="shared" ref="T9:T16" si="6">IF(E9="",0,L9*$K9)</f>
        <v>0</v>
      </c>
      <c r="U9" s="28">
        <f t="shared" ref="U9:U16" si="7">IF(F9="",0,M9*$K9)</f>
        <v>0</v>
      </c>
      <c r="V9" s="28">
        <f t="shared" ref="V9:V16" si="8">IF(G9="",0,N9*$K9)</f>
        <v>0</v>
      </c>
      <c r="W9" s="28">
        <f t="shared" ref="W9:W16" si="9">IF(H9="",0,O9*$K9)</f>
        <v>0</v>
      </c>
      <c r="X9" s="28">
        <f t="shared" ref="X9:X16" si="10">IF(I9="",0,P9*$K9)</f>
        <v>0</v>
      </c>
      <c r="Y9" s="177">
        <f t="shared" ref="Y9:Y16" si="11">SUM(T9:X9)</f>
        <v>0</v>
      </c>
      <c r="Z9" s="5"/>
    </row>
    <row r="10" spans="1:26" ht="11.25" x14ac:dyDescent="0.2">
      <c r="A10" s="4"/>
      <c r="B10" s="5"/>
      <c r="C10" s="109"/>
      <c r="D10" s="32"/>
      <c r="E10" s="33"/>
      <c r="F10" s="33"/>
      <c r="G10" s="33"/>
      <c r="H10" s="33"/>
      <c r="I10" s="33"/>
      <c r="J10" s="187" t="s">
        <v>95</v>
      </c>
      <c r="K10" s="126">
        <v>0.3</v>
      </c>
      <c r="L10" s="28">
        <f t="shared" si="0"/>
        <v>0</v>
      </c>
      <c r="M10" s="30">
        <f t="shared" si="1"/>
        <v>0</v>
      </c>
      <c r="N10" s="30">
        <f t="shared" si="2"/>
        <v>0</v>
      </c>
      <c r="O10" s="30">
        <f t="shared" si="3"/>
        <v>0</v>
      </c>
      <c r="P10" s="30">
        <f t="shared" si="4"/>
        <v>0</v>
      </c>
      <c r="Q10" s="100">
        <f t="shared" si="5"/>
        <v>0</v>
      </c>
      <c r="R10" s="5"/>
      <c r="S10" s="35"/>
      <c r="T10" s="176">
        <f t="shared" si="6"/>
        <v>0</v>
      </c>
      <c r="U10" s="28">
        <f t="shared" si="7"/>
        <v>0</v>
      </c>
      <c r="V10" s="28">
        <f t="shared" si="8"/>
        <v>0</v>
      </c>
      <c r="W10" s="28">
        <f t="shared" si="9"/>
        <v>0</v>
      </c>
      <c r="X10" s="28">
        <f t="shared" si="10"/>
        <v>0</v>
      </c>
      <c r="Y10" s="177">
        <f t="shared" si="11"/>
        <v>0</v>
      </c>
      <c r="Z10" s="5"/>
    </row>
    <row r="11" spans="1:26" ht="11.25" x14ac:dyDescent="0.2">
      <c r="A11" s="4"/>
      <c r="B11" s="5"/>
      <c r="C11" s="109"/>
      <c r="D11" s="32"/>
      <c r="E11" s="33"/>
      <c r="F11" s="33"/>
      <c r="G11" s="33"/>
      <c r="H11" s="33"/>
      <c r="I11" s="33"/>
      <c r="J11" s="187" t="s">
        <v>95</v>
      </c>
      <c r="K11" s="126">
        <v>0.3</v>
      </c>
      <c r="L11" s="28">
        <f t="shared" si="0"/>
        <v>0</v>
      </c>
      <c r="M11" s="30">
        <f t="shared" si="1"/>
        <v>0</v>
      </c>
      <c r="N11" s="30">
        <f t="shared" si="2"/>
        <v>0</v>
      </c>
      <c r="O11" s="30">
        <f t="shared" si="3"/>
        <v>0</v>
      </c>
      <c r="P11" s="30">
        <f t="shared" si="4"/>
        <v>0</v>
      </c>
      <c r="Q11" s="100">
        <f t="shared" si="5"/>
        <v>0</v>
      </c>
      <c r="R11" s="5"/>
      <c r="S11" s="35"/>
      <c r="T11" s="176">
        <f t="shared" si="6"/>
        <v>0</v>
      </c>
      <c r="U11" s="28">
        <f t="shared" si="7"/>
        <v>0</v>
      </c>
      <c r="V11" s="28">
        <f t="shared" si="8"/>
        <v>0</v>
      </c>
      <c r="W11" s="28">
        <f t="shared" si="9"/>
        <v>0</v>
      </c>
      <c r="X11" s="28">
        <f t="shared" si="10"/>
        <v>0</v>
      </c>
      <c r="Y11" s="177">
        <f t="shared" si="11"/>
        <v>0</v>
      </c>
      <c r="Z11" s="5"/>
    </row>
    <row r="12" spans="1:26" ht="11.25" x14ac:dyDescent="0.2">
      <c r="A12" s="4"/>
      <c r="B12" s="5"/>
      <c r="C12" s="109"/>
      <c r="D12" s="32"/>
      <c r="E12" s="33"/>
      <c r="F12" s="33"/>
      <c r="G12" s="33"/>
      <c r="H12" s="33"/>
      <c r="I12" s="33"/>
      <c r="J12" s="187" t="s">
        <v>95</v>
      </c>
      <c r="K12" s="126">
        <v>0.3</v>
      </c>
      <c r="L12" s="28">
        <f t="shared" si="0"/>
        <v>0</v>
      </c>
      <c r="M12" s="30">
        <f t="shared" si="1"/>
        <v>0</v>
      </c>
      <c r="N12" s="30">
        <f t="shared" si="2"/>
        <v>0</v>
      </c>
      <c r="O12" s="30">
        <f t="shared" si="3"/>
        <v>0</v>
      </c>
      <c r="P12" s="30">
        <f t="shared" si="4"/>
        <v>0</v>
      </c>
      <c r="Q12" s="100">
        <f t="shared" si="5"/>
        <v>0</v>
      </c>
      <c r="R12" s="5"/>
      <c r="S12" s="35"/>
      <c r="T12" s="176">
        <f t="shared" si="6"/>
        <v>0</v>
      </c>
      <c r="U12" s="28">
        <f t="shared" si="7"/>
        <v>0</v>
      </c>
      <c r="V12" s="28">
        <f t="shared" si="8"/>
        <v>0</v>
      </c>
      <c r="W12" s="28">
        <f t="shared" si="9"/>
        <v>0</v>
      </c>
      <c r="X12" s="28">
        <f t="shared" si="10"/>
        <v>0</v>
      </c>
      <c r="Y12" s="177">
        <f t="shared" si="11"/>
        <v>0</v>
      </c>
      <c r="Z12" s="5"/>
    </row>
    <row r="13" spans="1:26" ht="11.25" x14ac:dyDescent="0.2">
      <c r="A13" s="4"/>
      <c r="B13" s="5"/>
      <c r="C13" s="109"/>
      <c r="D13" s="32"/>
      <c r="E13" s="33"/>
      <c r="F13" s="33"/>
      <c r="G13" s="33"/>
      <c r="H13" s="33"/>
      <c r="I13" s="33"/>
      <c r="J13" s="187" t="s">
        <v>95</v>
      </c>
      <c r="K13" s="126">
        <v>0.3</v>
      </c>
      <c r="L13" s="28">
        <f t="shared" si="0"/>
        <v>0</v>
      </c>
      <c r="M13" s="30">
        <f t="shared" si="1"/>
        <v>0</v>
      </c>
      <c r="N13" s="30">
        <f t="shared" si="2"/>
        <v>0</v>
      </c>
      <c r="O13" s="30">
        <f t="shared" si="3"/>
        <v>0</v>
      </c>
      <c r="P13" s="30">
        <f t="shared" si="4"/>
        <v>0</v>
      </c>
      <c r="Q13" s="100">
        <f t="shared" si="5"/>
        <v>0</v>
      </c>
      <c r="R13" s="5"/>
      <c r="S13" s="35"/>
      <c r="T13" s="176">
        <f t="shared" si="6"/>
        <v>0</v>
      </c>
      <c r="U13" s="28">
        <f t="shared" si="7"/>
        <v>0</v>
      </c>
      <c r="V13" s="28">
        <f t="shared" si="8"/>
        <v>0</v>
      </c>
      <c r="W13" s="28">
        <f t="shared" si="9"/>
        <v>0</v>
      </c>
      <c r="X13" s="28">
        <f t="shared" si="10"/>
        <v>0</v>
      </c>
      <c r="Y13" s="177">
        <f t="shared" si="11"/>
        <v>0</v>
      </c>
      <c r="Z13" s="5"/>
    </row>
    <row r="14" spans="1:26" ht="11.25" x14ac:dyDescent="0.2">
      <c r="A14" s="4"/>
      <c r="B14" s="5"/>
      <c r="C14" s="109"/>
      <c r="D14" s="32"/>
      <c r="E14" s="33"/>
      <c r="F14" s="33"/>
      <c r="G14" s="33"/>
      <c r="H14" s="33"/>
      <c r="I14" s="33"/>
      <c r="J14" s="187" t="s">
        <v>95</v>
      </c>
      <c r="K14" s="126">
        <v>0.3</v>
      </c>
      <c r="L14" s="28">
        <f t="shared" si="0"/>
        <v>0</v>
      </c>
      <c r="M14" s="30">
        <f t="shared" si="1"/>
        <v>0</v>
      </c>
      <c r="N14" s="30">
        <f t="shared" si="2"/>
        <v>0</v>
      </c>
      <c r="O14" s="30">
        <f t="shared" si="3"/>
        <v>0</v>
      </c>
      <c r="P14" s="30">
        <f t="shared" si="4"/>
        <v>0</v>
      </c>
      <c r="Q14" s="100">
        <f t="shared" si="5"/>
        <v>0</v>
      </c>
      <c r="R14" s="5"/>
      <c r="S14" s="35"/>
      <c r="T14" s="176">
        <f t="shared" si="6"/>
        <v>0</v>
      </c>
      <c r="U14" s="28">
        <f t="shared" si="7"/>
        <v>0</v>
      </c>
      <c r="V14" s="28">
        <f t="shared" si="8"/>
        <v>0</v>
      </c>
      <c r="W14" s="28">
        <f t="shared" si="9"/>
        <v>0</v>
      </c>
      <c r="X14" s="28">
        <f t="shared" si="10"/>
        <v>0</v>
      </c>
      <c r="Y14" s="177">
        <f t="shared" si="11"/>
        <v>0</v>
      </c>
      <c r="Z14" s="5"/>
    </row>
    <row r="15" spans="1:26" ht="11.25" x14ac:dyDescent="0.2">
      <c r="A15" s="4"/>
      <c r="B15" s="5"/>
      <c r="C15" s="109"/>
      <c r="D15" s="32"/>
      <c r="E15" s="33"/>
      <c r="F15" s="33"/>
      <c r="G15" s="33"/>
      <c r="H15" s="33"/>
      <c r="I15" s="33"/>
      <c r="J15" s="187" t="s">
        <v>95</v>
      </c>
      <c r="K15" s="126">
        <v>0.3</v>
      </c>
      <c r="L15" s="28">
        <f t="shared" si="0"/>
        <v>0</v>
      </c>
      <c r="M15" s="30">
        <f t="shared" si="1"/>
        <v>0</v>
      </c>
      <c r="N15" s="30">
        <f t="shared" si="2"/>
        <v>0</v>
      </c>
      <c r="O15" s="30">
        <f t="shared" si="3"/>
        <v>0</v>
      </c>
      <c r="P15" s="30">
        <f t="shared" si="4"/>
        <v>0</v>
      </c>
      <c r="Q15" s="100">
        <f t="shared" si="5"/>
        <v>0</v>
      </c>
      <c r="R15" s="5"/>
      <c r="S15" s="35"/>
      <c r="T15" s="176">
        <f t="shared" si="6"/>
        <v>0</v>
      </c>
      <c r="U15" s="28">
        <f t="shared" si="7"/>
        <v>0</v>
      </c>
      <c r="V15" s="28">
        <f t="shared" si="8"/>
        <v>0</v>
      </c>
      <c r="W15" s="28">
        <f t="shared" si="9"/>
        <v>0</v>
      </c>
      <c r="X15" s="28">
        <f t="shared" si="10"/>
        <v>0</v>
      </c>
      <c r="Y15" s="177">
        <f t="shared" si="11"/>
        <v>0</v>
      </c>
      <c r="Z15" s="5"/>
    </row>
    <row r="16" spans="1:26" ht="11.25" x14ac:dyDescent="0.2">
      <c r="A16" s="4"/>
      <c r="B16" s="5"/>
      <c r="C16" s="109"/>
      <c r="D16" s="32"/>
      <c r="E16" s="33"/>
      <c r="F16" s="33"/>
      <c r="G16" s="33"/>
      <c r="H16" s="33"/>
      <c r="I16" s="33"/>
      <c r="J16" s="187" t="s">
        <v>95</v>
      </c>
      <c r="K16" s="126">
        <v>0.3</v>
      </c>
      <c r="L16" s="28">
        <f t="shared" si="0"/>
        <v>0</v>
      </c>
      <c r="M16" s="30">
        <f t="shared" si="1"/>
        <v>0</v>
      </c>
      <c r="N16" s="30">
        <f t="shared" si="2"/>
        <v>0</v>
      </c>
      <c r="O16" s="30">
        <f t="shared" si="3"/>
        <v>0</v>
      </c>
      <c r="P16" s="30">
        <f t="shared" si="4"/>
        <v>0</v>
      </c>
      <c r="Q16" s="100">
        <f t="shared" si="5"/>
        <v>0</v>
      </c>
      <c r="R16" s="5"/>
      <c r="S16" s="35"/>
      <c r="T16" s="176">
        <f t="shared" si="6"/>
        <v>0</v>
      </c>
      <c r="U16" s="28">
        <f t="shared" si="7"/>
        <v>0</v>
      </c>
      <c r="V16" s="28">
        <f t="shared" si="8"/>
        <v>0</v>
      </c>
      <c r="W16" s="28">
        <f t="shared" si="9"/>
        <v>0</v>
      </c>
      <c r="X16" s="28">
        <f t="shared" si="10"/>
        <v>0</v>
      </c>
      <c r="Y16" s="177">
        <f t="shared" si="11"/>
        <v>0</v>
      </c>
      <c r="Z16" s="5"/>
    </row>
    <row r="17" spans="1:26" ht="11.25" x14ac:dyDescent="0.2">
      <c r="A17" s="4"/>
      <c r="B17" s="5"/>
      <c r="C17" s="109"/>
      <c r="D17" s="32"/>
      <c r="E17" s="33"/>
      <c r="F17" s="33"/>
      <c r="G17" s="33"/>
      <c r="H17" s="33"/>
      <c r="I17" s="33"/>
      <c r="J17" s="187" t="s">
        <v>95</v>
      </c>
      <c r="K17" s="126">
        <v>0.3</v>
      </c>
      <c r="L17" s="28">
        <f t="shared" si="0"/>
        <v>0</v>
      </c>
      <c r="M17" s="30">
        <f t="shared" si="1"/>
        <v>0</v>
      </c>
      <c r="N17" s="30">
        <f t="shared" si="2"/>
        <v>0</v>
      </c>
      <c r="O17" s="30">
        <f t="shared" si="3"/>
        <v>0</v>
      </c>
      <c r="P17" s="30">
        <f t="shared" si="4"/>
        <v>0</v>
      </c>
      <c r="Q17" s="119">
        <f>SUM(L17:P17)</f>
        <v>0</v>
      </c>
      <c r="R17" s="73"/>
      <c r="S17" s="73"/>
      <c r="T17" s="176">
        <f>IF(E17="",0,L17*$K17)</f>
        <v>0</v>
      </c>
      <c r="U17" s="28">
        <f>IF(F17="",0,M17*$K17)</f>
        <v>0</v>
      </c>
      <c r="V17" s="28">
        <f>IF(G17="",0,N17*$K17)</f>
        <v>0</v>
      </c>
      <c r="W17" s="28">
        <f>IF(H17="",0,O17*$K17)</f>
        <v>0</v>
      </c>
      <c r="X17" s="28">
        <f>IF(I17="",0,P17*$K17)</f>
        <v>0</v>
      </c>
      <c r="Y17" s="177">
        <f>SUM(T17:X17)</f>
        <v>0</v>
      </c>
      <c r="Z17" s="5"/>
    </row>
    <row r="18" spans="1:26" s="145" customFormat="1" ht="11.25" x14ac:dyDescent="0.2">
      <c r="A18" s="137"/>
      <c r="B18" s="138" t="s">
        <v>89</v>
      </c>
      <c r="C18" s="139" t="str">
        <f>IF(E8=0,"",(L18/E18)*D18)</f>
        <v/>
      </c>
      <c r="D18" s="140" t="str">
        <f>IF(D8=0,"",(AVERAGE(D8:D17)))</f>
        <v/>
      </c>
      <c r="E18" s="153">
        <f>SUM(E8:E17)</f>
        <v>0</v>
      </c>
      <c r="F18" s="153">
        <f>SUM(F8:F17)</f>
        <v>0</v>
      </c>
      <c r="G18" s="153">
        <f>SUM(G8:G17)</f>
        <v>0</v>
      </c>
      <c r="H18" s="153">
        <f>SUM(H8:H17)</f>
        <v>0</v>
      </c>
      <c r="I18" s="153">
        <f>SUM(I8:I17)</f>
        <v>0</v>
      </c>
      <c r="J18" s="188"/>
      <c r="K18" s="152"/>
      <c r="L18" s="154">
        <f>SUM(L8:L17)</f>
        <v>0</v>
      </c>
      <c r="M18" s="154">
        <f>SUM(M8:M17)</f>
        <v>0</v>
      </c>
      <c r="N18" s="154">
        <f>SUM(N8:N17)</f>
        <v>0</v>
      </c>
      <c r="O18" s="154">
        <f>SUM(O8:O17)</f>
        <v>0</v>
      </c>
      <c r="P18" s="154">
        <f>SUM(P8:P17)</f>
        <v>0</v>
      </c>
      <c r="Q18" s="154">
        <f>SUM(L18:P18)</f>
        <v>0</v>
      </c>
      <c r="R18" s="144"/>
      <c r="S18" s="144"/>
      <c r="T18" s="185">
        <f>SUM(T8:T17)</f>
        <v>0</v>
      </c>
      <c r="U18" s="184">
        <f>SUM(U8:U17)</f>
        <v>0</v>
      </c>
      <c r="V18" s="184">
        <f>SUM(V8:V17)</f>
        <v>0</v>
      </c>
      <c r="W18" s="184">
        <f>SUM(W8:W17)</f>
        <v>0</v>
      </c>
      <c r="X18" s="184">
        <f>SUM(X8:X17)</f>
        <v>0</v>
      </c>
      <c r="Y18" s="186">
        <f>SUM(T18:X18)</f>
        <v>0</v>
      </c>
      <c r="Z18" s="144"/>
    </row>
    <row r="19" spans="1:26" ht="11.25" x14ac:dyDescent="0.2">
      <c r="A19" s="36"/>
      <c r="B19" s="105"/>
      <c r="C19" s="111"/>
      <c r="D19" s="113"/>
      <c r="E19" s="195"/>
      <c r="F19" s="195"/>
      <c r="G19" s="195"/>
      <c r="H19" s="195"/>
      <c r="I19" s="195"/>
      <c r="J19" s="189"/>
      <c r="K19" s="127"/>
      <c r="L19" s="108"/>
      <c r="M19" s="108"/>
      <c r="N19" s="108"/>
      <c r="O19" s="108"/>
      <c r="P19" s="108"/>
      <c r="Q19" s="108"/>
      <c r="R19" s="5"/>
      <c r="S19" s="5"/>
      <c r="T19" s="196"/>
      <c r="U19" s="197"/>
      <c r="V19" s="197"/>
      <c r="W19" s="197"/>
      <c r="X19" s="197"/>
      <c r="Y19" s="163"/>
      <c r="Z19" s="5"/>
    </row>
    <row r="20" spans="1:26" ht="11.25" x14ac:dyDescent="0.2">
      <c r="A20" s="49" t="s">
        <v>17</v>
      </c>
      <c r="B20" s="49" t="s">
        <v>18</v>
      </c>
      <c r="C20" s="110"/>
      <c r="D20" s="64"/>
      <c r="E20" s="64"/>
      <c r="F20" s="64"/>
      <c r="G20" s="64"/>
      <c r="H20" s="64"/>
      <c r="I20" s="64"/>
      <c r="J20" s="190"/>
      <c r="K20" s="5"/>
      <c r="L20" s="28"/>
      <c r="M20" s="30"/>
      <c r="N20" s="30"/>
      <c r="O20" s="30"/>
      <c r="P20" s="30"/>
      <c r="Q20" s="100"/>
      <c r="R20" s="5"/>
      <c r="S20" s="5"/>
      <c r="T20" s="162"/>
      <c r="U20" s="73"/>
      <c r="V20" s="73"/>
      <c r="W20" s="73"/>
      <c r="X20" s="73"/>
      <c r="Y20" s="163"/>
      <c r="Z20" s="5"/>
    </row>
    <row r="21" spans="1:26" ht="11.25" x14ac:dyDescent="0.2">
      <c r="A21" s="36"/>
      <c r="B21" s="7" t="s">
        <v>85</v>
      </c>
      <c r="C21" s="109"/>
      <c r="D21" s="32"/>
      <c r="E21" s="32"/>
      <c r="F21" s="32"/>
      <c r="G21" s="32"/>
      <c r="H21" s="32"/>
      <c r="I21" s="32"/>
      <c r="J21" s="187" t="s">
        <v>95</v>
      </c>
      <c r="K21" s="126">
        <v>0.3</v>
      </c>
      <c r="L21" s="28">
        <f>IF(E21="",0,C21/D21)*E21</f>
        <v>0</v>
      </c>
      <c r="M21" s="30">
        <f>IF($J21="Y",IF(F21="",0,(($C21*(1+$C$5))/$D21*F21)),IF(F21="",0,($C21/$D21*F21)))</f>
        <v>0</v>
      </c>
      <c r="N21" s="30">
        <f>IF($J21="Y",IF(G21="",0,(($C21*(1+$C$5)*(1+$C$5))/$D21*G21)),IF(G21="",0,($C21/$D21*G21)))</f>
        <v>0</v>
      </c>
      <c r="O21" s="30">
        <f>IF($J21="Y",IF(H21="",0,(($C21*(1+$C$5)*(1+$C$5)*(1+$C$5))/$D21*H21)),IF(H21="",0,($C21/$D21*H21)))</f>
        <v>0</v>
      </c>
      <c r="P21" s="30">
        <f>IF($J21="Y",IF(I21="",0,(($C21*(1+$C$5)*(1+$C$5)*(1+$C$5)*(1+$C$5))/$D21*I21)),IF(I21="",0,($C21/$D21*I21)))</f>
        <v>0</v>
      </c>
      <c r="Q21" s="100">
        <f t="shared" ref="Q21:Q26" si="12">SUM(L21:P21)</f>
        <v>0</v>
      </c>
      <c r="R21" s="5"/>
      <c r="S21" s="5"/>
      <c r="T21" s="176">
        <f t="shared" ref="T21:X25" si="13">IF(E21="",0,L21*$K21)</f>
        <v>0</v>
      </c>
      <c r="U21" s="28">
        <f t="shared" si="13"/>
        <v>0</v>
      </c>
      <c r="V21" s="28">
        <f t="shared" si="13"/>
        <v>0</v>
      </c>
      <c r="W21" s="28">
        <f t="shared" si="13"/>
        <v>0</v>
      </c>
      <c r="X21" s="28">
        <f t="shared" si="13"/>
        <v>0</v>
      </c>
      <c r="Y21" s="177">
        <f t="shared" ref="Y21:Y26" si="14">SUM(T21:X21)</f>
        <v>0</v>
      </c>
      <c r="Z21" s="5"/>
    </row>
    <row r="22" spans="1:26" ht="11.25" x14ac:dyDescent="0.2">
      <c r="A22" s="36"/>
      <c r="B22" s="7" t="s">
        <v>85</v>
      </c>
      <c r="C22" s="109"/>
      <c r="D22" s="32"/>
      <c r="E22" s="32"/>
      <c r="F22" s="32"/>
      <c r="G22" s="32"/>
      <c r="H22" s="32"/>
      <c r="I22" s="32"/>
      <c r="J22" s="187" t="s">
        <v>95</v>
      </c>
      <c r="K22" s="126">
        <v>0.3</v>
      </c>
      <c r="L22" s="28">
        <f>IF(E22="",0,C22/D22)*E22</f>
        <v>0</v>
      </c>
      <c r="M22" s="30">
        <f>IF($J22="Y",IF(F22="",0,(($C22*(1+$C$5))/$D22*F22)),IF(F22="",0,($C22/$D22*F22)))</f>
        <v>0</v>
      </c>
      <c r="N22" s="30">
        <f>IF($J22="Y",IF(G22="",0,(($C22*(1+$C$5)*(1+$C$5))/$D22*G22)),IF(G22="",0,($C22/$D22*G22)))</f>
        <v>0</v>
      </c>
      <c r="O22" s="30">
        <f>IF($J22="Y",IF(H22="",0,(($C22*(1+$C$5)*(1+$C$5)*(1+$C$5))/$D22*H22)),IF(H22="",0,($C22/$D22*H22)))</f>
        <v>0</v>
      </c>
      <c r="P22" s="30">
        <f>IF($J22="Y",IF(I22="",0,(($C22*(1+$C$5)*(1+$C$5)*(1+$C$5)*(1+$C$5))/$D22*I22)),IF(I22="",0,($C22/$D22*I22)))</f>
        <v>0</v>
      </c>
      <c r="Q22" s="100">
        <f t="shared" si="12"/>
        <v>0</v>
      </c>
      <c r="R22" s="5"/>
      <c r="S22" s="5"/>
      <c r="T22" s="176">
        <f t="shared" si="13"/>
        <v>0</v>
      </c>
      <c r="U22" s="28">
        <f t="shared" si="13"/>
        <v>0</v>
      </c>
      <c r="V22" s="28">
        <f t="shared" si="13"/>
        <v>0</v>
      </c>
      <c r="W22" s="28">
        <f t="shared" si="13"/>
        <v>0</v>
      </c>
      <c r="X22" s="28">
        <f t="shared" si="13"/>
        <v>0</v>
      </c>
      <c r="Y22" s="177">
        <f t="shared" si="14"/>
        <v>0</v>
      </c>
      <c r="Z22" s="5"/>
    </row>
    <row r="23" spans="1:26" ht="11.25" x14ac:dyDescent="0.2">
      <c r="A23" s="36"/>
      <c r="B23" s="7" t="s">
        <v>85</v>
      </c>
      <c r="C23" s="109"/>
      <c r="D23" s="32"/>
      <c r="E23" s="32"/>
      <c r="F23" s="32"/>
      <c r="G23" s="32"/>
      <c r="H23" s="32"/>
      <c r="I23" s="32"/>
      <c r="J23" s="187" t="s">
        <v>95</v>
      </c>
      <c r="K23" s="126">
        <v>0.3</v>
      </c>
      <c r="L23" s="28">
        <f>IF(E23="",0,C23/D23)*E23</f>
        <v>0</v>
      </c>
      <c r="M23" s="30">
        <f>IF($J23="Y",IF(F23="",0,(($C23*(1+$C$5))/$D23*F23)),IF(F23="",0,($C23/$D23*F23)))</f>
        <v>0</v>
      </c>
      <c r="N23" s="30">
        <f>IF($J23="Y",IF(G23="",0,(($C23*(1+$C$5)*(1+$C$5))/$D23*G23)),IF(G23="",0,($C23/$D23*G23)))</f>
        <v>0</v>
      </c>
      <c r="O23" s="30">
        <f>IF($J23="Y",IF(H23="",0,(($C23*(1+$C$5)*(1+$C$5)*(1+$C$5))/$D23*H23)),IF(H23="",0,($C23/$D23*H23)))</f>
        <v>0</v>
      </c>
      <c r="P23" s="30">
        <f>IF($J23="Y",IF(I23="",0,(($C23*(1+$C$5)*(1+$C$5)*(1+$C$5)*(1+$C$5))/$D23*I23)),IF(I23="",0,($C23/$D23*I23)))</f>
        <v>0</v>
      </c>
      <c r="Q23" s="100">
        <f t="shared" si="12"/>
        <v>0</v>
      </c>
      <c r="R23" s="5"/>
      <c r="S23" s="5"/>
      <c r="T23" s="176">
        <f t="shared" si="13"/>
        <v>0</v>
      </c>
      <c r="U23" s="28">
        <f t="shared" si="13"/>
        <v>0</v>
      </c>
      <c r="V23" s="28">
        <f t="shared" si="13"/>
        <v>0</v>
      </c>
      <c r="W23" s="28">
        <f t="shared" si="13"/>
        <v>0</v>
      </c>
      <c r="X23" s="28">
        <f t="shared" si="13"/>
        <v>0</v>
      </c>
      <c r="Y23" s="177">
        <f t="shared" si="14"/>
        <v>0</v>
      </c>
      <c r="Z23" s="5"/>
    </row>
    <row r="24" spans="1:26" ht="11.25" x14ac:dyDescent="0.2">
      <c r="A24" s="36"/>
      <c r="B24" s="7" t="s">
        <v>85</v>
      </c>
      <c r="C24" s="109"/>
      <c r="D24" s="32"/>
      <c r="E24" s="32"/>
      <c r="F24" s="32"/>
      <c r="G24" s="32"/>
      <c r="H24" s="32"/>
      <c r="I24" s="32"/>
      <c r="J24" s="187" t="s">
        <v>95</v>
      </c>
      <c r="K24" s="126">
        <v>0.3</v>
      </c>
      <c r="L24" s="28">
        <f>IF(E24="",0,C24/D24)*E24</f>
        <v>0</v>
      </c>
      <c r="M24" s="30">
        <f>IF($J24="Y",IF(F24="",0,(($C24*(1+$C$5))/$D24*F24)),IF(F24="",0,($C24/$D24*F24)))</f>
        <v>0</v>
      </c>
      <c r="N24" s="30">
        <f>IF($J24="Y",IF(G24="",0,(($C24*(1+$C$5)*(1+$C$5))/$D24*G24)),IF(G24="",0,($C24/$D24*G24)))</f>
        <v>0</v>
      </c>
      <c r="O24" s="30">
        <f>IF($J24="Y",IF(H24="",0,(($C24*(1+$C$5)*(1+$C$5)*(1+$C$5))/$D24*H24)),IF(H24="",0,($C24/$D24*H24)))</f>
        <v>0</v>
      </c>
      <c r="P24" s="30">
        <f>IF($J24="Y",IF(I24="",0,(($C24*(1+$C$5)*(1+$C$5)*(1+$C$5)*(1+$C$5))/$D24*I24)),IF(I24="",0,($C24/$D24*I24)))</f>
        <v>0</v>
      </c>
      <c r="Q24" s="100">
        <f t="shared" si="12"/>
        <v>0</v>
      </c>
      <c r="R24" s="5"/>
      <c r="S24" s="5"/>
      <c r="T24" s="176">
        <f t="shared" si="13"/>
        <v>0</v>
      </c>
      <c r="U24" s="28">
        <f t="shared" si="13"/>
        <v>0</v>
      </c>
      <c r="V24" s="28">
        <f t="shared" si="13"/>
        <v>0</v>
      </c>
      <c r="W24" s="28">
        <f t="shared" si="13"/>
        <v>0</v>
      </c>
      <c r="X24" s="28">
        <f t="shared" si="13"/>
        <v>0</v>
      </c>
      <c r="Y24" s="177">
        <f t="shared" si="14"/>
        <v>0</v>
      </c>
      <c r="Z24" s="5"/>
    </row>
    <row r="25" spans="1:26" ht="11.25" x14ac:dyDescent="0.2">
      <c r="A25" s="36"/>
      <c r="B25" s="7" t="s">
        <v>85</v>
      </c>
      <c r="C25" s="109"/>
      <c r="D25" s="32"/>
      <c r="E25" s="32"/>
      <c r="F25" s="32"/>
      <c r="G25" s="32"/>
      <c r="H25" s="32"/>
      <c r="I25" s="32"/>
      <c r="J25" s="187" t="s">
        <v>95</v>
      </c>
      <c r="K25" s="126">
        <v>0.3</v>
      </c>
      <c r="L25" s="28">
        <f>IF(E25="",0,C25/D25)*E25</f>
        <v>0</v>
      </c>
      <c r="M25" s="30">
        <f>IF($J25="Y",IF(F25="",0,(($C25*(1+$C$5))/$D25*F25)),IF(F25="",0,($C25/$D25*F25)))</f>
        <v>0</v>
      </c>
      <c r="N25" s="30">
        <f>IF($J25="Y",IF(G25="",0,(($C25*(1+$C$5)*(1+$C$5))/$D25*G25)),IF(G25="",0,($C25/$D25*G25)))</f>
        <v>0</v>
      </c>
      <c r="O25" s="30">
        <f>IF($J25="Y",IF(H25="",0,(($C25*(1+$C$5)*(1+$C$5)*(1+$C$5))/$D25*H25)),IF(H25="",0,($C25/$D25*H25)))</f>
        <v>0</v>
      </c>
      <c r="P25" s="30">
        <f>IF($J25="Y",IF(I25="",0,(($C25*(1+$C$5)*(1+$C$5)*(1+$C$5)*(1+$C$5))/$D25*I25)),IF(I25="",0,($C25/$D25*I25)))</f>
        <v>0</v>
      </c>
      <c r="Q25" s="100">
        <f t="shared" si="12"/>
        <v>0</v>
      </c>
      <c r="R25" s="5"/>
      <c r="S25" s="5"/>
      <c r="T25" s="176">
        <f t="shared" si="13"/>
        <v>0</v>
      </c>
      <c r="U25" s="130">
        <f t="shared" si="13"/>
        <v>0</v>
      </c>
      <c r="V25" s="130">
        <f t="shared" si="13"/>
        <v>0</v>
      </c>
      <c r="W25" s="130">
        <f t="shared" si="13"/>
        <v>0</v>
      </c>
      <c r="X25" s="130">
        <f t="shared" si="13"/>
        <v>0</v>
      </c>
      <c r="Y25" s="177">
        <f t="shared" si="14"/>
        <v>0</v>
      </c>
      <c r="Z25" s="5"/>
    </row>
    <row r="26" spans="1:26" s="145" customFormat="1" ht="11.25" x14ac:dyDescent="0.2">
      <c r="A26" s="137"/>
      <c r="B26" s="138" t="s">
        <v>86</v>
      </c>
      <c r="C26" s="139" t="str">
        <f>IF(E22=0,"",(L26/E26)*D26)</f>
        <v/>
      </c>
      <c r="D26" s="140" t="str">
        <f>IF(D21=0,"",(AVERAGE(D21:D25)))</f>
        <v/>
      </c>
      <c r="E26" s="141">
        <f>SUM(E21:E25)</f>
        <v>0</v>
      </c>
      <c r="F26" s="141">
        <f>SUM(F21:F25)</f>
        <v>0</v>
      </c>
      <c r="G26" s="141">
        <f>SUM(G21:G25)</f>
        <v>0</v>
      </c>
      <c r="H26" s="141">
        <f>SUM(H21:H25)</f>
        <v>0</v>
      </c>
      <c r="I26" s="141">
        <f>SUM(I21:I25)</f>
        <v>0</v>
      </c>
      <c r="J26" s="188"/>
      <c r="K26" s="152"/>
      <c r="L26" s="154">
        <f>SUM(L21:L25)</f>
        <v>0</v>
      </c>
      <c r="M26" s="154">
        <f>SUM(M21:M25)</f>
        <v>0</v>
      </c>
      <c r="N26" s="154">
        <f>SUM(N21:N25)</f>
        <v>0</v>
      </c>
      <c r="O26" s="154">
        <f>SUM(O21:O25)</f>
        <v>0</v>
      </c>
      <c r="P26" s="154">
        <f>SUM(P21:P25)</f>
        <v>0</v>
      </c>
      <c r="Q26" s="154">
        <f t="shared" si="12"/>
        <v>0</v>
      </c>
      <c r="R26" s="144"/>
      <c r="S26" s="144"/>
      <c r="T26" s="185">
        <f>SUM(T21:T25)</f>
        <v>0</v>
      </c>
      <c r="U26" s="184">
        <f>SUM(U21:U25)</f>
        <v>0</v>
      </c>
      <c r="V26" s="184">
        <f>SUM(V21:V25)</f>
        <v>0</v>
      </c>
      <c r="W26" s="184">
        <f>SUM(W21:W25)</f>
        <v>0</v>
      </c>
      <c r="X26" s="184">
        <f>SUM(X21:X25)</f>
        <v>0</v>
      </c>
      <c r="Y26" s="186">
        <f t="shared" si="14"/>
        <v>0</v>
      </c>
      <c r="Z26" s="144"/>
    </row>
    <row r="27" spans="1:26" ht="11.25" x14ac:dyDescent="0.2">
      <c r="A27" s="36"/>
      <c r="B27" s="105"/>
      <c r="C27" s="111"/>
      <c r="D27" s="113"/>
      <c r="E27" s="106"/>
      <c r="F27" s="106"/>
      <c r="G27" s="106"/>
      <c r="H27" s="106"/>
      <c r="I27" s="106"/>
      <c r="J27" s="189"/>
      <c r="K27" s="127"/>
      <c r="L27" s="108"/>
      <c r="M27" s="108"/>
      <c r="N27" s="108"/>
      <c r="O27" s="108"/>
      <c r="P27" s="108"/>
      <c r="Q27" s="108"/>
      <c r="R27" s="5"/>
      <c r="S27" s="5"/>
      <c r="T27" s="196"/>
      <c r="U27" s="197"/>
      <c r="V27" s="197"/>
      <c r="W27" s="197"/>
      <c r="X27" s="197"/>
      <c r="Y27" s="163"/>
      <c r="Z27" s="5"/>
    </row>
    <row r="28" spans="1:26" ht="11.25" x14ac:dyDescent="0.2">
      <c r="A28" s="36"/>
      <c r="B28" s="7" t="s">
        <v>12</v>
      </c>
      <c r="C28" s="109"/>
      <c r="D28" s="32"/>
      <c r="E28" s="32"/>
      <c r="F28" s="32"/>
      <c r="G28" s="32"/>
      <c r="H28" s="32"/>
      <c r="I28" s="32"/>
      <c r="J28" s="187" t="s">
        <v>95</v>
      </c>
      <c r="K28" s="126">
        <v>0.46</v>
      </c>
      <c r="L28" s="28">
        <f>IF(E28="",0,C28/D28)*E28</f>
        <v>0</v>
      </c>
      <c r="M28" s="30">
        <f>IF($J28="Y",IF(F28="",0,(($C28*(1+$C$5))/$D28*F28)),IF(F28="",0,($C28/$D28*F28)))</f>
        <v>0</v>
      </c>
      <c r="N28" s="30">
        <f>IF($J28="Y",IF(G28="",0,(($C28*(1+$C$5)*(1+$C$5))/$D28*G28)),IF(G28="",0,($C28/$D28*G28)))</f>
        <v>0</v>
      </c>
      <c r="O28" s="30">
        <f>IF($J28="Y",IF(H28="",0,(($C28*(1+$C$5)*(1+$C$5)*(1+$C$5))/$D28*H28)),IF(H28="",0,($C28/$D28*H28)))</f>
        <v>0</v>
      </c>
      <c r="P28" s="30">
        <f>IF($J28="Y",IF(I28="",0,(($C28*(1+$C$5)*(1+$C$5)*(1+$C$5)*(1+$C$5))/$D28*I28)),IF(I28="",0,($C28/$D28*I28)))</f>
        <v>0</v>
      </c>
      <c r="Q28" s="100">
        <f>SUM(L28:P28)</f>
        <v>0</v>
      </c>
      <c r="R28" s="5"/>
      <c r="S28" s="5"/>
      <c r="T28" s="176">
        <f t="shared" ref="T28:X29" si="15">IF(E28="",0,L28*$K28)</f>
        <v>0</v>
      </c>
      <c r="U28" s="28">
        <f t="shared" si="15"/>
        <v>0</v>
      </c>
      <c r="V28" s="28">
        <f t="shared" si="15"/>
        <v>0</v>
      </c>
      <c r="W28" s="28">
        <f t="shared" si="15"/>
        <v>0</v>
      </c>
      <c r="X28" s="28">
        <f t="shared" si="15"/>
        <v>0</v>
      </c>
      <c r="Y28" s="177">
        <f>SUM(T28:X28)</f>
        <v>0</v>
      </c>
      <c r="Z28" s="5"/>
    </row>
    <row r="29" spans="1:26" ht="11.25" x14ac:dyDescent="0.2">
      <c r="A29" s="36"/>
      <c r="B29" s="7" t="s">
        <v>12</v>
      </c>
      <c r="C29" s="109"/>
      <c r="D29" s="32"/>
      <c r="E29" s="32"/>
      <c r="F29" s="32"/>
      <c r="G29" s="32"/>
      <c r="H29" s="32"/>
      <c r="I29" s="32"/>
      <c r="J29" s="187" t="s">
        <v>95</v>
      </c>
      <c r="K29" s="126">
        <v>0.46</v>
      </c>
      <c r="L29" s="28">
        <f>IF(E29="",0,C29/D29)*E29</f>
        <v>0</v>
      </c>
      <c r="M29" s="30">
        <f>IF($J29="Y",IF(F29="",0,(($C29*(1+$C$5))/$D29*F29)),IF(F29="",0,($C29/$D29*F29)))</f>
        <v>0</v>
      </c>
      <c r="N29" s="30">
        <f>IF($J29="Y",IF(G29="",0,(($C29*(1+$C$5)*(1+$C$5))/$D29*G29)),IF(G29="",0,($C29/$D29*G29)))</f>
        <v>0</v>
      </c>
      <c r="O29" s="30">
        <f>IF($J29="Y",IF(H29="",0,(($C29*(1+$C$5)*(1+$C$5)*(1+$C$5))/$D29*H29)),IF(H29="",0,($C29/$D29*H29)))</f>
        <v>0</v>
      </c>
      <c r="P29" s="30">
        <f>IF($J29="Y",IF(I29="",0,(($C29*(1+$C$5)*(1+$C$5)*(1+$C$5)*(1+$C$5))/$D29*I29)),IF(I29="",0,($C29/$D29*I29)))</f>
        <v>0</v>
      </c>
      <c r="Q29" s="100">
        <f>SUM(L29:P29)</f>
        <v>0</v>
      </c>
      <c r="R29" s="73"/>
      <c r="S29" s="73"/>
      <c r="T29" s="176">
        <f t="shared" si="15"/>
        <v>0</v>
      </c>
      <c r="U29" s="28">
        <f>IF(F29="",0,M29*$K29)</f>
        <v>0</v>
      </c>
      <c r="V29" s="28">
        <f t="shared" si="15"/>
        <v>0</v>
      </c>
      <c r="W29" s="28">
        <f t="shared" si="15"/>
        <v>0</v>
      </c>
      <c r="X29" s="28">
        <f t="shared" si="15"/>
        <v>0</v>
      </c>
      <c r="Y29" s="177">
        <f>SUM(T29:X29)</f>
        <v>0</v>
      </c>
      <c r="Z29" s="5"/>
    </row>
    <row r="30" spans="1:26" ht="11.25" x14ac:dyDescent="0.2">
      <c r="A30" s="36"/>
      <c r="B30" s="7" t="s">
        <v>12</v>
      </c>
      <c r="C30" s="109"/>
      <c r="D30" s="32"/>
      <c r="E30" s="32"/>
      <c r="F30" s="32"/>
      <c r="G30" s="32"/>
      <c r="H30" s="32"/>
      <c r="I30" s="32"/>
      <c r="J30" s="187" t="s">
        <v>95</v>
      </c>
      <c r="K30" s="126">
        <v>0.46</v>
      </c>
      <c r="L30" s="28">
        <f>IF(E30="",0,C30/D30)*E30</f>
        <v>0</v>
      </c>
      <c r="M30" s="30">
        <f>IF($J30="Y",IF(F30="",0,(($C30*(1+$C$5))/$D30*F30)),IF(F30="",0,($C30/$D30*F30)))</f>
        <v>0</v>
      </c>
      <c r="N30" s="30">
        <f>IF($J30="Y",IF(G30="",0,(($C30*(1+$C$5)*(1+$C$5))/$D30*G30)),IF(G30="",0,($C30/$D30*G30)))</f>
        <v>0</v>
      </c>
      <c r="O30" s="30">
        <f>IF($J30="Y",IF(H30="",0,(($C30*(1+$C$5)*(1+$C$5)*(1+$C$5))/$D30*H30)),IF(H30="",0,($C30/$D30*H30)))</f>
        <v>0</v>
      </c>
      <c r="P30" s="30">
        <f>IF($J30="Y",IF(I30="",0,(($C30*(1+$C$5)*(1+$C$5)*(1+$C$5)*(1+$C$5))/$D30*I30)),IF(I30="",0,($C30/$D30*I30)))</f>
        <v>0</v>
      </c>
      <c r="Q30" s="100">
        <f>SUM(L30:P30)</f>
        <v>0</v>
      </c>
      <c r="R30" s="73"/>
      <c r="S30" s="73"/>
      <c r="T30" s="176">
        <f>IF(E30="",0,L30*$K30)</f>
        <v>0</v>
      </c>
      <c r="U30" s="28">
        <f>IF(F30="",0,M30*$K30)</f>
        <v>0</v>
      </c>
      <c r="V30" s="28">
        <f t="shared" ref="T30:X31" si="16">IF(G30="",0,N30*$K30)</f>
        <v>0</v>
      </c>
      <c r="W30" s="28">
        <f t="shared" si="16"/>
        <v>0</v>
      </c>
      <c r="X30" s="28">
        <f t="shared" si="16"/>
        <v>0</v>
      </c>
      <c r="Y30" s="177">
        <f>SUM(T30:X30)</f>
        <v>0</v>
      </c>
      <c r="Z30" s="5"/>
    </row>
    <row r="31" spans="1:26" ht="11.25" x14ac:dyDescent="0.2">
      <c r="A31" s="36"/>
      <c r="B31" s="7" t="s">
        <v>12</v>
      </c>
      <c r="C31" s="109"/>
      <c r="D31" s="32"/>
      <c r="E31" s="32"/>
      <c r="F31" s="32"/>
      <c r="G31" s="32"/>
      <c r="H31" s="32"/>
      <c r="I31" s="32"/>
      <c r="J31" s="187" t="s">
        <v>95</v>
      </c>
      <c r="K31" s="126">
        <v>0.46</v>
      </c>
      <c r="L31" s="28">
        <f>IF(E31="",0,C31/D31)*E31</f>
        <v>0</v>
      </c>
      <c r="M31" s="30">
        <f>IF($J31="Y",IF(F31="",0,(($C31*(1+$C$5))/$D31*F31)),IF(F31="",0,($C31/$D31*F31)))</f>
        <v>0</v>
      </c>
      <c r="N31" s="30">
        <f>IF($J31="Y",IF(G31="",0,(($C31*(1+$C$5)*(1+$C$5))/$D31*G31)),IF(G31="",0,($C31/$D31*G31)))</f>
        <v>0</v>
      </c>
      <c r="O31" s="30">
        <f>IF($J31="Y",IF(H31="",0,(($C31*(1+$C$5)*(1+$C$5)*(1+$C$5))/$D31*H31)),IF(H31="",0,($C31/$D31*H31)))</f>
        <v>0</v>
      </c>
      <c r="P31" s="30">
        <f>IF($J31="Y",IF(I31="",0,(($C31*(1+$C$5)*(1+$C$5)*(1+$C$5)*(1+$C$5))/$D31*I31)),IF(I31="",0,($C31/$D31*I31)))</f>
        <v>0</v>
      </c>
      <c r="Q31" s="100">
        <f>SUM(L31:P31)</f>
        <v>0</v>
      </c>
      <c r="R31" s="5"/>
      <c r="S31" s="5"/>
      <c r="T31" s="178">
        <f t="shared" si="16"/>
        <v>0</v>
      </c>
      <c r="U31" s="130">
        <f t="shared" si="16"/>
        <v>0</v>
      </c>
      <c r="V31" s="130">
        <f t="shared" si="16"/>
        <v>0</v>
      </c>
      <c r="W31" s="130">
        <f t="shared" si="16"/>
        <v>0</v>
      </c>
      <c r="X31" s="130">
        <f t="shared" si="16"/>
        <v>0</v>
      </c>
      <c r="Y31" s="179">
        <f>SUM(T31:X31)</f>
        <v>0</v>
      </c>
      <c r="Z31" s="5"/>
    </row>
    <row r="32" spans="1:26" s="145" customFormat="1" ht="11.25" x14ac:dyDescent="0.2">
      <c r="A32" s="137"/>
      <c r="B32" s="138" t="s">
        <v>87</v>
      </c>
      <c r="C32" s="139" t="str">
        <f>IF(E28=0,"",(L32/E32)*D32)</f>
        <v/>
      </c>
      <c r="D32" s="140" t="str">
        <f>IF(D28=0,"",(AVERAGE(D28:D31)))</f>
        <v/>
      </c>
      <c r="E32" s="141">
        <f>SUM(E28:E31)</f>
        <v>0</v>
      </c>
      <c r="F32" s="141">
        <f>SUM(F28:F31)</f>
        <v>0</v>
      </c>
      <c r="G32" s="141">
        <f>SUM(G28:G31)</f>
        <v>0</v>
      </c>
      <c r="H32" s="141">
        <f>SUM(H28:H31)</f>
        <v>0</v>
      </c>
      <c r="I32" s="141">
        <f>SUM(I28:I31)</f>
        <v>0</v>
      </c>
      <c r="J32" s="188"/>
      <c r="K32" s="152"/>
      <c r="L32" s="151">
        <f>SUM(L28:L31)</f>
        <v>0</v>
      </c>
      <c r="M32" s="151">
        <f>SUM(M28:M31)</f>
        <v>0</v>
      </c>
      <c r="N32" s="151">
        <f>SUM(N28:N31)</f>
        <v>0</v>
      </c>
      <c r="O32" s="151">
        <f>SUM(O28:O31)</f>
        <v>0</v>
      </c>
      <c r="P32" s="151">
        <f>SUM(P28:P31)</f>
        <v>0</v>
      </c>
      <c r="Q32" s="151">
        <f>SUM(L32:P32)</f>
        <v>0</v>
      </c>
      <c r="R32" s="144"/>
      <c r="S32" s="144"/>
      <c r="T32" s="171">
        <f>SUM(T28:T31)</f>
        <v>0</v>
      </c>
      <c r="U32" s="182">
        <f>SUM(U28:U31)</f>
        <v>0</v>
      </c>
      <c r="V32" s="182">
        <f>SUM(V28:V31)</f>
        <v>0</v>
      </c>
      <c r="W32" s="182">
        <f>SUM(W28:W31)</f>
        <v>0</v>
      </c>
      <c r="X32" s="182">
        <f>SUM(X28:X31)</f>
        <v>0</v>
      </c>
      <c r="Y32" s="172">
        <f>SUM(T32:X32)</f>
        <v>0</v>
      </c>
      <c r="Z32" s="144"/>
    </row>
    <row r="33" spans="1:26" ht="11.25" x14ac:dyDescent="0.2">
      <c r="A33" s="36"/>
      <c r="B33" s="105"/>
      <c r="C33" s="200" t="s">
        <v>96</v>
      </c>
      <c r="D33" s="116"/>
      <c r="E33" s="235" t="s">
        <v>98</v>
      </c>
      <c r="F33" s="236"/>
      <c r="G33" s="236"/>
      <c r="H33" s="236"/>
      <c r="I33" s="237"/>
      <c r="J33" s="98"/>
      <c r="K33" s="128"/>
      <c r="L33" s="108"/>
      <c r="M33" s="108"/>
      <c r="N33" s="108"/>
      <c r="O33" s="108"/>
      <c r="P33" s="108"/>
      <c r="Q33" s="108"/>
      <c r="R33" s="5"/>
      <c r="S33" s="5"/>
      <c r="T33" s="162"/>
      <c r="U33" s="73"/>
      <c r="V33" s="73"/>
      <c r="W33" s="73"/>
      <c r="X33" s="73"/>
      <c r="Y33" s="163"/>
      <c r="Z33" s="5"/>
    </row>
    <row r="34" spans="1:26" ht="11.25" x14ac:dyDescent="0.2">
      <c r="A34" s="36"/>
      <c r="B34" s="42" t="s">
        <v>8</v>
      </c>
      <c r="C34" s="112"/>
      <c r="D34" s="44"/>
      <c r="E34" s="43"/>
      <c r="F34" s="43"/>
      <c r="G34" s="43"/>
      <c r="H34" s="43"/>
      <c r="I34" s="43"/>
      <c r="J34" s="191" t="s">
        <v>95</v>
      </c>
      <c r="K34" s="129">
        <v>0.41</v>
      </c>
      <c r="L34" s="28">
        <f>IF(E34="",0,($C34*E34))</f>
        <v>0</v>
      </c>
      <c r="M34" s="28">
        <f>IF($J34="Y",IF(F34="",0,(($C34*(1+$C$5)*F34))),IF(F34="",0,($C34*F34)))</f>
        <v>0</v>
      </c>
      <c r="N34" s="28">
        <f>IF($J34="Y",IF(G34="",0,(($C34*(1+$C$5)*(1+$C$5)*G34))),IF(G34="",0,($C34*G34)))</f>
        <v>0</v>
      </c>
      <c r="O34" s="28">
        <f>IF($J34="Y",IF(H34="",0,(($C34*(1+$C$5)*(1+$C$5)*(1+$C$5)*H34))),IF(H34="",0,($C34*H34)))</f>
        <v>0</v>
      </c>
      <c r="P34" s="28">
        <f>IF($J34="Y",IF(I34="",0,(($C34*(1+$C$5)*(1+$C$5)*(1+$C$5)*(1+$C$5)*I34))),IF(I34="",0,($C34*I34)))</f>
        <v>0</v>
      </c>
      <c r="Q34" s="100">
        <f>SUM(L34:P34)</f>
        <v>0</v>
      </c>
      <c r="R34" s="5"/>
      <c r="S34" s="5"/>
      <c r="T34" s="176">
        <f t="shared" ref="T34:X35" si="17">IF(E34="",0,L34*$K34)</f>
        <v>0</v>
      </c>
      <c r="U34" s="28">
        <f t="shared" si="17"/>
        <v>0</v>
      </c>
      <c r="V34" s="28">
        <f t="shared" si="17"/>
        <v>0</v>
      </c>
      <c r="W34" s="28">
        <f t="shared" si="17"/>
        <v>0</v>
      </c>
      <c r="X34" s="28">
        <f t="shared" si="17"/>
        <v>0</v>
      </c>
      <c r="Y34" s="177">
        <f>SUM(T34:X34)</f>
        <v>0</v>
      </c>
      <c r="Z34" s="5"/>
    </row>
    <row r="35" spans="1:26" ht="11.25" x14ac:dyDescent="0.2">
      <c r="A35" s="36"/>
      <c r="B35" s="42" t="s">
        <v>8</v>
      </c>
      <c r="C35" s="112"/>
      <c r="D35" s="44"/>
      <c r="E35" s="43"/>
      <c r="F35" s="43"/>
      <c r="G35" s="43"/>
      <c r="H35" s="43"/>
      <c r="I35" s="43"/>
      <c r="J35" s="191" t="s">
        <v>95</v>
      </c>
      <c r="K35" s="129">
        <v>0.41</v>
      </c>
      <c r="L35" s="28">
        <f>IF(E35="",0,($C35*E35))</f>
        <v>0</v>
      </c>
      <c r="M35" s="28">
        <f>IF($J35="Y",IF(F35="",0,(($C35*(1+$C$5)*F35))),IF(F35="",0,($C35*F35)))</f>
        <v>0</v>
      </c>
      <c r="N35" s="28">
        <f>IF($J35="Y",IF(G35="",0,(($C35*(1+$C$5)*(1+$C$5)*G35))),IF(G35="",0,($C35*G35)))</f>
        <v>0</v>
      </c>
      <c r="O35" s="28">
        <f>IF($J35="Y",IF(H35="",0,(($C35*(1+$C$5)*(1+$C$5)*(1+$C$5)*H35))),IF(H35="",0,($C35*H35)))</f>
        <v>0</v>
      </c>
      <c r="P35" s="28">
        <f>IF($J35="Y",IF(I35="",0,(($C35*(1+$C$5)*(1+$C$5)*(1+$C$5)*(1+$C$5)*I35))),IF(I35="",0,($C35*I35)))</f>
        <v>0</v>
      </c>
      <c r="Q35" s="119">
        <f>SUM(L35:P35)</f>
        <v>0</v>
      </c>
      <c r="R35" s="73"/>
      <c r="S35" s="73"/>
      <c r="T35" s="176">
        <f>IF(E35="",0,L35*$K35)</f>
        <v>0</v>
      </c>
      <c r="U35" s="28">
        <f t="shared" si="17"/>
        <v>0</v>
      </c>
      <c r="V35" s="28">
        <f t="shared" si="17"/>
        <v>0</v>
      </c>
      <c r="W35" s="28">
        <f t="shared" si="17"/>
        <v>0</v>
      </c>
      <c r="X35" s="28">
        <f t="shared" si="17"/>
        <v>0</v>
      </c>
      <c r="Y35" s="177">
        <f>SUM(T35:X35)</f>
        <v>0</v>
      </c>
      <c r="Z35" s="73"/>
    </row>
    <row r="36" spans="1:26" ht="11.25" x14ac:dyDescent="0.2">
      <c r="A36" s="36"/>
      <c r="B36" s="42" t="s">
        <v>8</v>
      </c>
      <c r="C36" s="112"/>
      <c r="D36" s="44"/>
      <c r="E36" s="43"/>
      <c r="F36" s="43"/>
      <c r="G36" s="43"/>
      <c r="H36" s="43"/>
      <c r="I36" s="43"/>
      <c r="J36" s="191" t="s">
        <v>95</v>
      </c>
      <c r="K36" s="129">
        <v>0.41</v>
      </c>
      <c r="L36" s="28">
        <f>IF(E36="",0,($C36*E36))</f>
        <v>0</v>
      </c>
      <c r="M36" s="28">
        <f>IF($J36="Y",IF(F36="",0,(($C36*(1+$C$5)*F36))),IF(F36="",0,($C36*F36)))</f>
        <v>0</v>
      </c>
      <c r="N36" s="28">
        <f>IF($J36="Y",IF(G36="",0,(($C36*(1+$C$5)*(1+$C$5)*G36))),IF(G36="",0,($C36*G36)))</f>
        <v>0</v>
      </c>
      <c r="O36" s="28">
        <f>IF($J36="Y",IF(H36="",0,(($C36*(1+$C$5)*(1+$C$5)*(1+$C$5)*H36))),IF(H36="",0,($C36*H36)))</f>
        <v>0</v>
      </c>
      <c r="P36" s="28">
        <f>IF($J36="Y",IF(I36="",0,(($C36*(1+$C$5)*(1+$C$5)*(1+$C$5)*(1+$C$5)*I36))),IF(I36="",0,($C36*I36)))</f>
        <v>0</v>
      </c>
      <c r="Q36" s="119">
        <f>SUM(L36:P36)</f>
        <v>0</v>
      </c>
      <c r="R36" s="73"/>
      <c r="S36" s="73"/>
      <c r="T36" s="176">
        <f t="shared" ref="T36:X37" si="18">IF(E36="",0,L36*$K36)</f>
        <v>0</v>
      </c>
      <c r="U36" s="28">
        <f t="shared" si="18"/>
        <v>0</v>
      </c>
      <c r="V36" s="28">
        <f t="shared" si="18"/>
        <v>0</v>
      </c>
      <c r="W36" s="28">
        <f t="shared" si="18"/>
        <v>0</v>
      </c>
      <c r="X36" s="28">
        <f t="shared" si="18"/>
        <v>0</v>
      </c>
      <c r="Y36" s="177">
        <f>SUM(T36:X36)</f>
        <v>0</v>
      </c>
      <c r="Z36" s="73"/>
    </row>
    <row r="37" spans="1:26" ht="11.25" x14ac:dyDescent="0.2">
      <c r="A37" s="36"/>
      <c r="B37" s="42" t="s">
        <v>8</v>
      </c>
      <c r="C37" s="112"/>
      <c r="D37" s="44"/>
      <c r="E37" s="43"/>
      <c r="F37" s="43"/>
      <c r="G37" s="43"/>
      <c r="H37" s="43"/>
      <c r="I37" s="43"/>
      <c r="J37" s="191" t="s">
        <v>95</v>
      </c>
      <c r="K37" s="129">
        <v>0.41</v>
      </c>
      <c r="L37" s="130">
        <f>IF(E37="",0,($C37*E37))</f>
        <v>0</v>
      </c>
      <c r="M37" s="130">
        <f>IF($J37="Y",IF(F37="",0,(($C37*(1+$C$5)*F37))),IF(F37="",0,($C37*F37)))</f>
        <v>0</v>
      </c>
      <c r="N37" s="130">
        <f>IF($J37="Y",IF(G37="",0,(($C37*(1+$C$5)*(1+$C$5)*G37))),IF(G37="",0,($C37*G37)))</f>
        <v>0</v>
      </c>
      <c r="O37" s="130">
        <f>IF($J37="Y",IF(H37="",0,(($C37*(1+$C$5)*(1+$C$5)*(1+$C$5)*H37))),IF(H37="",0,($C37*H37)))</f>
        <v>0</v>
      </c>
      <c r="P37" s="130">
        <f>IF($J37="Y",IF(I37="",0,(($C37*(1+$C$5)*(1+$C$5)*(1+$C$5)*(1+$C$5)*I37))),IF(I37="",0,($C37*I37)))</f>
        <v>0</v>
      </c>
      <c r="Q37" s="131">
        <f>SUM(L37:P37)</f>
        <v>0</v>
      </c>
      <c r="R37" s="5"/>
      <c r="S37" s="5"/>
      <c r="T37" s="178">
        <f t="shared" si="18"/>
        <v>0</v>
      </c>
      <c r="U37" s="130">
        <f t="shared" si="18"/>
        <v>0</v>
      </c>
      <c r="V37" s="130">
        <f t="shared" si="18"/>
        <v>0</v>
      </c>
      <c r="W37" s="130">
        <f t="shared" si="18"/>
        <v>0</v>
      </c>
      <c r="X37" s="130">
        <f t="shared" si="18"/>
        <v>0</v>
      </c>
      <c r="Y37" s="179">
        <f>SUM(T37:X37)</f>
        <v>0</v>
      </c>
      <c r="Z37" s="5"/>
    </row>
    <row r="38" spans="1:26" s="145" customFormat="1" ht="11.25" x14ac:dyDescent="0.2">
      <c r="A38" s="137"/>
      <c r="B38" s="146" t="s">
        <v>88</v>
      </c>
      <c r="C38" s="147" t="str">
        <f>IF(E34=0,"",(L38/E38))</f>
        <v/>
      </c>
      <c r="D38" s="148"/>
      <c r="E38" s="149">
        <f>SUM(E34:E37)</f>
        <v>0</v>
      </c>
      <c r="F38" s="149">
        <f>SUM(F34:F37)</f>
        <v>0</v>
      </c>
      <c r="G38" s="149">
        <f>SUM(G34:G37)</f>
        <v>0</v>
      </c>
      <c r="H38" s="149">
        <f>SUM(H34:H37)</f>
        <v>0</v>
      </c>
      <c r="I38" s="149">
        <f>SUM(I34:I37)</f>
        <v>0</v>
      </c>
      <c r="J38" s="192"/>
      <c r="K38" s="150"/>
      <c r="L38" s="151">
        <f>SUM(L34:L37)</f>
        <v>0</v>
      </c>
      <c r="M38" s="151">
        <f>SUM(M34:M37)</f>
        <v>0</v>
      </c>
      <c r="N38" s="151">
        <f>SUM(N34:N37)</f>
        <v>0</v>
      </c>
      <c r="O38" s="151">
        <f>SUM(O34:O37)</f>
        <v>0</v>
      </c>
      <c r="P38" s="151">
        <f>SUM(P34:P37)</f>
        <v>0</v>
      </c>
      <c r="Q38" s="151">
        <f>SUM(L38:P38)</f>
        <v>0</v>
      </c>
      <c r="R38" s="144"/>
      <c r="S38" s="144"/>
      <c r="T38" s="171">
        <f>SUM(T34:T37)</f>
        <v>0</v>
      </c>
      <c r="U38" s="182">
        <f>SUM(U34:U37)</f>
        <v>0</v>
      </c>
      <c r="V38" s="182">
        <f>SUM(V34:V37)</f>
        <v>0</v>
      </c>
      <c r="W38" s="182">
        <f>SUM(W34:W37)</f>
        <v>0</v>
      </c>
      <c r="X38" s="182">
        <f>SUM(X34:X37)</f>
        <v>0</v>
      </c>
      <c r="Y38" s="172">
        <f>SUM(T38:X38)</f>
        <v>0</v>
      </c>
      <c r="Z38" s="144"/>
    </row>
    <row r="39" spans="1:26" s="93" customFormat="1" ht="11.25" x14ac:dyDescent="0.2">
      <c r="A39" s="133"/>
      <c r="B39" s="134"/>
      <c r="C39" s="202" t="s">
        <v>96</v>
      </c>
      <c r="D39" s="201"/>
      <c r="E39" s="238" t="s">
        <v>99</v>
      </c>
      <c r="F39" s="239"/>
      <c r="G39" s="239"/>
      <c r="H39" s="239"/>
      <c r="I39" s="240"/>
      <c r="J39" s="193"/>
      <c r="K39" s="128"/>
      <c r="L39" s="135"/>
      <c r="M39" s="135"/>
      <c r="N39" s="135"/>
      <c r="O39" s="135"/>
      <c r="P39" s="135"/>
      <c r="Q39" s="135"/>
      <c r="R39" s="136"/>
      <c r="S39" s="136"/>
      <c r="T39" s="164"/>
      <c r="U39" s="165"/>
      <c r="V39" s="165"/>
      <c r="W39" s="165"/>
      <c r="X39" s="165"/>
      <c r="Y39" s="166"/>
      <c r="Z39" s="136"/>
    </row>
    <row r="40" spans="1:26" ht="11.25" x14ac:dyDescent="0.2">
      <c r="A40" s="36"/>
      <c r="B40" s="42" t="s">
        <v>10</v>
      </c>
      <c r="C40" s="112"/>
      <c r="D40" s="44"/>
      <c r="E40" s="43"/>
      <c r="F40" s="43"/>
      <c r="G40" s="43"/>
      <c r="H40" s="43"/>
      <c r="I40" s="43"/>
      <c r="J40" s="194" t="s">
        <v>95</v>
      </c>
      <c r="K40" s="129">
        <v>0</v>
      </c>
      <c r="L40" s="28">
        <f>IF(E40="",0,($C40*E40))</f>
        <v>0</v>
      </c>
      <c r="M40" s="30">
        <f>IF($J40="Y",IF(F40="",0,(($C40*(1+$C$5)*F40))),IF(F40="",0,($C40*F40)))</f>
        <v>0</v>
      </c>
      <c r="N40" s="30">
        <f>IF($J40="Y",IF(G40="",0,(($C40*(1+$C$5)*(1+$C$5)*G40))),IF(G40="",0,($C40*G40)))</f>
        <v>0</v>
      </c>
      <c r="O40" s="30">
        <f>IF($J40="Y",IF(H40="",0,(($C40*(1+$C$5)*(1+$C$5)*(1+$C$5)*H40))),IF(H40="",0,($C40*H40)))</f>
        <v>0</v>
      </c>
      <c r="P40" s="30">
        <f>IF($J40="Y",IF(I40="",0,(($C40*(1+$C$5)*(1+$C$5)*(1+$C$5)*(1+$C$5)*I40))),IF(I40="",0,($C40*I40)))</f>
        <v>0</v>
      </c>
      <c r="Q40" s="100">
        <f>SUM(L40:P40)</f>
        <v>0</v>
      </c>
      <c r="R40" s="5"/>
      <c r="S40" s="5"/>
      <c r="T40" s="176">
        <f t="shared" ref="T40:X42" si="19">IF(E40="",0,L40*$K40)</f>
        <v>0</v>
      </c>
      <c r="U40" s="28">
        <f t="shared" si="19"/>
        <v>0</v>
      </c>
      <c r="V40" s="28">
        <f t="shared" si="19"/>
        <v>0</v>
      </c>
      <c r="W40" s="28">
        <f t="shared" si="19"/>
        <v>0</v>
      </c>
      <c r="X40" s="28">
        <f t="shared" si="19"/>
        <v>0</v>
      </c>
      <c r="Y40" s="177">
        <f>SUM(T40:X40)</f>
        <v>0</v>
      </c>
      <c r="Z40" s="5"/>
    </row>
    <row r="41" spans="1:26" ht="11.25" x14ac:dyDescent="0.2">
      <c r="A41" s="36"/>
      <c r="B41" s="203"/>
      <c r="C41" s="204"/>
      <c r="D41" s="205"/>
      <c r="E41" s="206"/>
      <c r="F41" s="206"/>
      <c r="G41" s="206"/>
      <c r="H41" s="206"/>
      <c r="I41" s="206"/>
      <c r="J41" s="207"/>
      <c r="K41" s="208"/>
      <c r="L41" s="28"/>
      <c r="M41" s="30"/>
      <c r="N41" s="30"/>
      <c r="O41" s="30"/>
      <c r="P41" s="30"/>
      <c r="Q41" s="100"/>
      <c r="R41" s="5"/>
      <c r="S41" s="5"/>
      <c r="T41" s="176"/>
      <c r="U41" s="28"/>
      <c r="V41" s="28"/>
      <c r="W41" s="28"/>
      <c r="X41" s="28"/>
      <c r="Y41" s="177"/>
      <c r="Z41" s="5"/>
    </row>
    <row r="42" spans="1:26" ht="11.25" x14ac:dyDescent="0.2">
      <c r="A42" s="36"/>
      <c r="B42" s="7" t="s">
        <v>11</v>
      </c>
      <c r="C42" s="109"/>
      <c r="D42" s="32"/>
      <c r="E42" s="32"/>
      <c r="F42" s="32"/>
      <c r="G42" s="32"/>
      <c r="H42" s="32"/>
      <c r="I42" s="32"/>
      <c r="J42" s="187" t="s">
        <v>95</v>
      </c>
      <c r="K42" s="126">
        <v>0.46</v>
      </c>
      <c r="L42" s="28">
        <f>IF(E42="",0,C42/D42)*E42</f>
        <v>0</v>
      </c>
      <c r="M42" s="30">
        <f>IF($J42="Y",IF(F42="",0,(($C42*(1+$C$5))/$D42*F42)),IF(F42="",0,($C42/$D42*F42)))</f>
        <v>0</v>
      </c>
      <c r="N42" s="30">
        <f>IF($J42="Y",IF(G42="",0,(($C42*(1+$C$5)*(1+$C$5))/$D42*G42)),IF(G42="",0,($C42/$D42*G42)))</f>
        <v>0</v>
      </c>
      <c r="O42" s="30">
        <f>IF($J42="Y",IF(H42="",0,(($C42*(1+$C$5)*(1+$C$5)*(1+$C$5))/$D42*H42)),IF(H42="",0,($C42/$D42*H42)))</f>
        <v>0</v>
      </c>
      <c r="P42" s="30">
        <f>IF($J42="Y",IF(I42="",0,(($C42*(1+$C$5)*(1+$C$5)*(1+$C$5)*(1+$C$5))/$D42*I42)),IF(I42="",0,($C42/$D42*I42)))</f>
        <v>0</v>
      </c>
      <c r="Q42" s="100">
        <f>SUM(L42:P42)</f>
        <v>0</v>
      </c>
      <c r="R42" s="5"/>
      <c r="S42" s="5"/>
      <c r="T42" s="176">
        <f t="shared" si="19"/>
        <v>0</v>
      </c>
      <c r="U42" s="28">
        <f t="shared" si="19"/>
        <v>0</v>
      </c>
      <c r="V42" s="28">
        <f t="shared" si="19"/>
        <v>0</v>
      </c>
      <c r="W42" s="28">
        <f t="shared" si="19"/>
        <v>0</v>
      </c>
      <c r="X42" s="28">
        <f t="shared" si="19"/>
        <v>0</v>
      </c>
      <c r="Y42" s="177">
        <f>SUM(T42:X42)</f>
        <v>0</v>
      </c>
      <c r="Z42" s="5"/>
    </row>
    <row r="43" spans="1:26" ht="11.25" x14ac:dyDescent="0.2">
      <c r="A43" s="36"/>
      <c r="B43" s="7"/>
      <c r="C43" s="109"/>
      <c r="D43" s="32"/>
      <c r="E43" s="32"/>
      <c r="F43" s="32"/>
      <c r="G43" s="32"/>
      <c r="H43" s="32"/>
      <c r="I43" s="32"/>
      <c r="J43" s="190"/>
      <c r="K43" s="126"/>
      <c r="L43" s="28"/>
      <c r="M43" s="30"/>
      <c r="N43" s="30"/>
      <c r="O43" s="30"/>
      <c r="P43" s="30"/>
      <c r="Q43" s="100"/>
      <c r="R43" s="5"/>
      <c r="S43" s="5"/>
      <c r="T43" s="162"/>
      <c r="U43" s="73"/>
      <c r="V43" s="73"/>
      <c r="W43" s="73"/>
      <c r="X43" s="73"/>
      <c r="Y43" s="163"/>
      <c r="Z43" s="5"/>
    </row>
    <row r="44" spans="1:26" ht="11.25" x14ac:dyDescent="0.2">
      <c r="A44" s="36"/>
      <c r="B44" s="7" t="s">
        <v>2</v>
      </c>
      <c r="C44" s="109"/>
      <c r="D44" s="32"/>
      <c r="E44" s="32"/>
      <c r="F44" s="32"/>
      <c r="G44" s="32"/>
      <c r="H44" s="32"/>
      <c r="I44" s="32"/>
      <c r="J44" s="187" t="s">
        <v>95</v>
      </c>
      <c r="K44" s="126">
        <v>0.09</v>
      </c>
      <c r="L44" s="28">
        <f>IF(E44="",0,C44/D44)*E44</f>
        <v>0</v>
      </c>
      <c r="M44" s="30">
        <f>IF($J44="Y",IF(F44="",0,(($C44*(1+$C$5))/$D44*F44)),IF(F44="",0,($C44/$D44*F44)))</f>
        <v>0</v>
      </c>
      <c r="N44" s="30">
        <f>IF($J44="Y",IF(G44="",0,(($C44*(1+$C$5)*(1+$C$5))/$D44*G44)),IF(G44="",0,($C44/$D44*G44)))</f>
        <v>0</v>
      </c>
      <c r="O44" s="30">
        <f>IF($J44="Y",IF(H44="",0,(($C44*(1+$C$5)*(1+$C$5)*(1+$C$5))/$D44*H44)),IF(H44="",0,($C44/$D44*H44)))</f>
        <v>0</v>
      </c>
      <c r="P44" s="30">
        <f>IF($J44="Y",IF(I44="",0,(($C44*(1+$C$5)*(1+$C$5)*(1+$C$5)*(1+$C$5))/$D44*I44)),IF(I44="",0,($C44/$D44*I44)))</f>
        <v>0</v>
      </c>
      <c r="Q44" s="100">
        <f>SUM(L44:P44)</f>
        <v>0</v>
      </c>
      <c r="R44" s="5"/>
      <c r="S44" s="5"/>
      <c r="T44" s="176">
        <f t="shared" ref="T44:X45" si="20">IF(E44="",0,L44*$K44)</f>
        <v>0</v>
      </c>
      <c r="U44" s="28">
        <f t="shared" si="20"/>
        <v>0</v>
      </c>
      <c r="V44" s="28">
        <f t="shared" si="20"/>
        <v>0</v>
      </c>
      <c r="W44" s="28">
        <f t="shared" si="20"/>
        <v>0</v>
      </c>
      <c r="X44" s="28">
        <f t="shared" si="20"/>
        <v>0</v>
      </c>
      <c r="Y44" s="177">
        <f>SUM(T44:X44)</f>
        <v>0</v>
      </c>
      <c r="Z44" s="5"/>
    </row>
    <row r="45" spans="1:26" ht="11.25" x14ac:dyDescent="0.2">
      <c r="A45" s="36"/>
      <c r="B45" s="7" t="s">
        <v>2</v>
      </c>
      <c r="C45" s="109"/>
      <c r="D45" s="32"/>
      <c r="E45" s="32"/>
      <c r="F45" s="32"/>
      <c r="G45" s="32"/>
      <c r="H45" s="32"/>
      <c r="I45" s="32"/>
      <c r="J45" s="187" t="s">
        <v>95</v>
      </c>
      <c r="K45" s="126">
        <v>0.09</v>
      </c>
      <c r="L45" s="28">
        <f>IF(E45="",0,C45/D45)*E45</f>
        <v>0</v>
      </c>
      <c r="M45" s="30">
        <f>IF($J45="Y",IF(F45="",0,(($C45*(1+$C$5))/$D45*F45)),IF(F45="",0,($C45/$D45*F45)))</f>
        <v>0</v>
      </c>
      <c r="N45" s="30">
        <f>IF($J45="Y",IF(G45="",0,(($C45*(1+$C$5)*(1+$C$5))/$D45*G45)),IF(G45="",0,($C45/$D45*G45)))</f>
        <v>0</v>
      </c>
      <c r="O45" s="30">
        <f>IF($J45="Y",IF(H45="",0,(($C45*(1+$C$5)*(1+$C$5)*(1+$C$5))/$D45*H45)),IF(H45="",0,($C45/$D45*H45)))</f>
        <v>0</v>
      </c>
      <c r="P45" s="30">
        <f>IF($J45="Y",IF(I45="",0,(($C45*(1+$C$5)*(1+$C$5)*(1+$C$5)*(1+$C$5))/$D45*I45)),IF(I45="",0,($C45/$D45*I45)))</f>
        <v>0</v>
      </c>
      <c r="Q45" s="100">
        <f>SUM(L45:P45)</f>
        <v>0</v>
      </c>
      <c r="R45" s="5"/>
      <c r="S45" s="5"/>
      <c r="T45" s="176">
        <f t="shared" si="20"/>
        <v>0</v>
      </c>
      <c r="U45" s="28">
        <f t="shared" si="20"/>
        <v>0</v>
      </c>
      <c r="V45" s="28">
        <f t="shared" si="20"/>
        <v>0</v>
      </c>
      <c r="W45" s="28">
        <f t="shared" si="20"/>
        <v>0</v>
      </c>
      <c r="X45" s="28">
        <f t="shared" si="20"/>
        <v>0</v>
      </c>
      <c r="Y45" s="177">
        <f>SUM(T45:X45)</f>
        <v>0</v>
      </c>
      <c r="Z45" s="5"/>
    </row>
    <row r="46" spans="1:26" ht="11.25" x14ac:dyDescent="0.2">
      <c r="A46" s="36"/>
      <c r="B46" s="7" t="s">
        <v>2</v>
      </c>
      <c r="C46" s="109"/>
      <c r="D46" s="32"/>
      <c r="E46" s="32"/>
      <c r="F46" s="32"/>
      <c r="G46" s="32"/>
      <c r="H46" s="32"/>
      <c r="I46" s="32"/>
      <c r="J46" s="187" t="s">
        <v>95</v>
      </c>
      <c r="K46" s="126">
        <v>0.09</v>
      </c>
      <c r="L46" s="28">
        <f>IF(E46="",0,C46/D46)*E46</f>
        <v>0</v>
      </c>
      <c r="M46" s="30">
        <f>IF($J46="Y",IF(F46="",0,(($C46*(1+$C$5))/$D46*F46)),IF(F46="",0,($C46/$D46*F46)))</f>
        <v>0</v>
      </c>
      <c r="N46" s="30">
        <f>IF($J46="Y",IF(G46="",0,(($C46*(1+$C$5)*(1+$C$5))/$D46*G46)),IF(G46="",0,($C46/$D46*G46)))</f>
        <v>0</v>
      </c>
      <c r="O46" s="30">
        <f>IF($J46="Y",IF(H46="",0,(($C46*(1+$C$5)*(1+$C$5)*(1+$C$5))/$D46*H46)),IF(H46="",0,($C46/$D46*H46)))</f>
        <v>0</v>
      </c>
      <c r="P46" s="30">
        <f>IF($J46="Y",IF(I46="",0,(($C46*(1+$C$5)*(1+$C$5)*(1+$C$5)*(1+$C$5))/$D46*I46)),IF(I46="",0,($C46/$D46*I46)))</f>
        <v>0</v>
      </c>
      <c r="Q46" s="100">
        <f>SUM(L46:P46)</f>
        <v>0</v>
      </c>
      <c r="R46" s="5"/>
      <c r="S46" s="5"/>
      <c r="T46" s="176">
        <f t="shared" ref="T46:X47" si="21">IF(E46="",0,L46*$K46)</f>
        <v>0</v>
      </c>
      <c r="U46" s="28">
        <f t="shared" si="21"/>
        <v>0</v>
      </c>
      <c r="V46" s="28">
        <f t="shared" si="21"/>
        <v>0</v>
      </c>
      <c r="W46" s="28">
        <f t="shared" si="21"/>
        <v>0</v>
      </c>
      <c r="X46" s="28">
        <f t="shared" si="21"/>
        <v>0</v>
      </c>
      <c r="Y46" s="177">
        <f>SUM(T46:X46)</f>
        <v>0</v>
      </c>
      <c r="Z46" s="5"/>
    </row>
    <row r="47" spans="1:26" ht="11.25" x14ac:dyDescent="0.2">
      <c r="A47" s="36"/>
      <c r="B47" s="7" t="s">
        <v>2</v>
      </c>
      <c r="C47" s="109"/>
      <c r="D47" s="32"/>
      <c r="E47" s="32"/>
      <c r="F47" s="32"/>
      <c r="G47" s="32"/>
      <c r="H47" s="32"/>
      <c r="I47" s="32"/>
      <c r="J47" s="187" t="s">
        <v>95</v>
      </c>
      <c r="K47" s="126">
        <v>0.09</v>
      </c>
      <c r="L47" s="28">
        <f>IF(E47="",0,C47/D47)*E47</f>
        <v>0</v>
      </c>
      <c r="M47" s="30">
        <f>IF($J47="Y",IF(F47="",0,(($C47*(1+$C$5))/$D47*F47)),IF(F47="",0,($C47/$D47*F47)))</f>
        <v>0</v>
      </c>
      <c r="N47" s="30">
        <f>IF($J47="Y",IF(G47="",0,(($C47*(1+$C$5)*(1+$C$5))/$D47*G47)),IF(G47="",0,($C47/$D47*G47)))</f>
        <v>0</v>
      </c>
      <c r="O47" s="30">
        <f>IF($J47="Y",IF(H47="",0,(($C47*(1+$C$5)*(1+$C$5)*(1+$C$5))/$D47*H47)),IF(H47="",0,($C47/$D47*H47)))</f>
        <v>0</v>
      </c>
      <c r="P47" s="30">
        <f>IF($J47="Y",IF(I47="",0,(($C47*(1+$C$5)*(1+$C$5)*(1+$C$5)*(1+$C$5))/$D47*I47)),IF(I47="",0,($C47/$D47*I47)))</f>
        <v>0</v>
      </c>
      <c r="Q47" s="100">
        <f>SUM(L47:P47)</f>
        <v>0</v>
      </c>
      <c r="R47" s="5"/>
      <c r="S47" s="5"/>
      <c r="T47" s="178">
        <f t="shared" si="21"/>
        <v>0</v>
      </c>
      <c r="U47" s="130">
        <f t="shared" si="21"/>
        <v>0</v>
      </c>
      <c r="V47" s="130">
        <f t="shared" si="21"/>
        <v>0</v>
      </c>
      <c r="W47" s="130">
        <f t="shared" si="21"/>
        <v>0</v>
      </c>
      <c r="X47" s="130">
        <f t="shared" si="21"/>
        <v>0</v>
      </c>
      <c r="Y47" s="179">
        <f>SUM(T47:X47)</f>
        <v>0</v>
      </c>
      <c r="Z47" s="5"/>
    </row>
    <row r="48" spans="1:26" s="145" customFormat="1" ht="11.25" x14ac:dyDescent="0.2">
      <c r="A48" s="137"/>
      <c r="B48" s="138" t="s">
        <v>90</v>
      </c>
      <c r="C48" s="139" t="str">
        <f>IF(E44=0,"",(L48/E48)*D48)</f>
        <v/>
      </c>
      <c r="D48" s="140" t="str">
        <f>IF(D44=0,"",(AVERAGE(D44:D46)))</f>
        <v/>
      </c>
      <c r="E48" s="141">
        <f>SUM(E44:E47)</f>
        <v>0</v>
      </c>
      <c r="F48" s="141">
        <f>SUM(F44:F47)</f>
        <v>0</v>
      </c>
      <c r="G48" s="141">
        <f>SUM(G44:G47)</f>
        <v>0</v>
      </c>
      <c r="H48" s="141">
        <f>SUM(H44:H47)</f>
        <v>0</v>
      </c>
      <c r="I48" s="141">
        <f>SUM(I44:I47)</f>
        <v>0</v>
      </c>
      <c r="J48" s="142"/>
      <c r="K48" s="142"/>
      <c r="L48" s="143">
        <f>SUM(L44:L47)</f>
        <v>0</v>
      </c>
      <c r="M48" s="143">
        <f>SUM(M44:M47)</f>
        <v>0</v>
      </c>
      <c r="N48" s="143">
        <f>SUM(N44:N47)</f>
        <v>0</v>
      </c>
      <c r="O48" s="143">
        <f>SUM(O44:O47)</f>
        <v>0</v>
      </c>
      <c r="P48" s="143">
        <f>SUM(P44:P47)</f>
        <v>0</v>
      </c>
      <c r="Q48" s="143">
        <f>SUM(L48:P48)</f>
        <v>0</v>
      </c>
      <c r="R48" s="144"/>
      <c r="S48" s="144"/>
      <c r="T48" s="180">
        <f>SUM(T44:T47)</f>
        <v>0</v>
      </c>
      <c r="U48" s="183">
        <f>SUM(U44:U47)</f>
        <v>0</v>
      </c>
      <c r="V48" s="183">
        <f>SUM(V44:V47)</f>
        <v>0</v>
      </c>
      <c r="W48" s="183">
        <f>SUM(W44:W47)</f>
        <v>0</v>
      </c>
      <c r="X48" s="183">
        <f>SUM(X44:X47)</f>
        <v>0</v>
      </c>
      <c r="Y48" s="181">
        <f>SUM(T48:X48)</f>
        <v>0</v>
      </c>
      <c r="Z48" s="144"/>
    </row>
    <row r="49" spans="1:26" ht="11.25" x14ac:dyDescent="0.2">
      <c r="A49" s="36"/>
      <c r="B49" s="105"/>
      <c r="C49" s="111"/>
      <c r="D49" s="113"/>
      <c r="E49" s="106"/>
      <c r="F49" s="106"/>
      <c r="G49" s="106"/>
      <c r="H49" s="106"/>
      <c r="I49" s="106"/>
      <c r="J49" s="49"/>
      <c r="K49" s="49"/>
      <c r="L49" s="116"/>
      <c r="M49" s="107"/>
      <c r="N49" s="107"/>
      <c r="O49" s="107"/>
      <c r="P49" s="107"/>
      <c r="Q49" s="107"/>
      <c r="R49" s="5"/>
      <c r="S49" s="5"/>
      <c r="T49" s="5"/>
      <c r="U49" s="5"/>
      <c r="V49" s="5"/>
      <c r="W49" s="5"/>
      <c r="X49" s="5"/>
      <c r="Y49" s="5"/>
      <c r="Z49" s="5"/>
    </row>
    <row r="50" spans="1:26" ht="11.25" x14ac:dyDescent="0.2">
      <c r="A50" s="1" t="s">
        <v>21</v>
      </c>
      <c r="B50" s="26" t="s">
        <v>23</v>
      </c>
      <c r="C50" s="64"/>
      <c r="D50" s="64"/>
      <c r="E50" s="64"/>
      <c r="F50" s="64"/>
      <c r="G50" s="64"/>
      <c r="H50" s="64"/>
      <c r="I50" s="64"/>
      <c r="J50" s="7"/>
      <c r="K50" s="7"/>
      <c r="L50" s="100">
        <f t="shared" ref="L50:Q50" si="22">L18+L26+L32+L38+L40+L42+L48</f>
        <v>0</v>
      </c>
      <c r="M50" s="100">
        <f t="shared" si="22"/>
        <v>0</v>
      </c>
      <c r="N50" s="100">
        <f t="shared" si="22"/>
        <v>0</v>
      </c>
      <c r="O50" s="100">
        <f t="shared" si="22"/>
        <v>0</v>
      </c>
      <c r="P50" s="100">
        <f t="shared" si="22"/>
        <v>0</v>
      </c>
      <c r="Q50" s="100">
        <f t="shared" si="22"/>
        <v>0</v>
      </c>
      <c r="R50" s="5"/>
      <c r="S50" s="5"/>
      <c r="T50" s="5"/>
      <c r="U50" s="5"/>
      <c r="V50" s="5"/>
      <c r="W50" s="5"/>
      <c r="X50" s="5"/>
      <c r="Y50" s="5"/>
      <c r="Z50" s="5"/>
    </row>
    <row r="51" spans="1:26" ht="11.25" x14ac:dyDescent="0.2">
      <c r="A51" s="4"/>
      <c r="C51" s="64"/>
      <c r="D51" s="64"/>
      <c r="E51" s="64"/>
      <c r="F51" s="64"/>
      <c r="G51" s="64"/>
      <c r="H51" s="64"/>
      <c r="I51" s="64"/>
      <c r="J51" s="7"/>
      <c r="K51" s="7"/>
      <c r="L51" s="7"/>
      <c r="M51" s="7"/>
      <c r="N51" s="7"/>
      <c r="O51" s="7"/>
      <c r="P51" s="10"/>
      <c r="Q51" s="100"/>
      <c r="R51" s="5"/>
      <c r="S51" s="5"/>
      <c r="T51" s="5"/>
      <c r="U51" s="5"/>
      <c r="V51" s="5"/>
      <c r="W51" s="5"/>
      <c r="X51" s="5"/>
      <c r="Y51" s="5"/>
      <c r="Z51" s="5"/>
    </row>
    <row r="52" spans="1:26" ht="11.25" x14ac:dyDescent="0.2">
      <c r="A52" s="11" t="s">
        <v>19</v>
      </c>
      <c r="B52" s="11" t="s">
        <v>20</v>
      </c>
      <c r="C52" s="117"/>
      <c r="D52" s="117"/>
      <c r="E52" s="117"/>
      <c r="F52" s="117"/>
      <c r="G52" s="117"/>
      <c r="H52" s="117"/>
      <c r="I52" s="117"/>
      <c r="J52" s="125"/>
      <c r="K52" s="125"/>
      <c r="L52" s="125"/>
      <c r="M52" s="125"/>
      <c r="N52" s="125"/>
      <c r="O52" s="125"/>
      <c r="P52" s="125"/>
      <c r="Q52" s="100"/>
      <c r="R52" s="5"/>
      <c r="S52" s="5"/>
      <c r="T52" s="5"/>
      <c r="U52" s="5"/>
      <c r="V52" s="5"/>
      <c r="W52" s="5"/>
      <c r="X52" s="5"/>
      <c r="Y52" s="5"/>
      <c r="Z52" s="5"/>
    </row>
    <row r="53" spans="1:26" ht="11.25" x14ac:dyDescent="0.2">
      <c r="A53" s="41"/>
      <c r="B53" s="7" t="s">
        <v>16</v>
      </c>
      <c r="C53" s="34"/>
      <c r="D53" s="39"/>
      <c r="E53" s="39"/>
      <c r="F53" s="39"/>
      <c r="G53" s="39"/>
      <c r="H53" s="39"/>
      <c r="I53" s="39"/>
      <c r="J53" s="45"/>
      <c r="K53" s="45"/>
      <c r="L53" s="28">
        <f>T18</f>
        <v>0</v>
      </c>
      <c r="M53" s="28">
        <f>U18</f>
        <v>0</v>
      </c>
      <c r="N53" s="28">
        <f>V18</f>
        <v>0</v>
      </c>
      <c r="O53" s="28">
        <f>W18</f>
        <v>0</v>
      </c>
      <c r="P53" s="28">
        <f>X18</f>
        <v>0</v>
      </c>
      <c r="Q53" s="100">
        <f>SUM(L53:P53)</f>
        <v>0</v>
      </c>
      <c r="R53" s="5"/>
      <c r="S53" s="5"/>
      <c r="T53" s="5"/>
      <c r="U53" s="5"/>
      <c r="V53" s="5"/>
      <c r="W53" s="5"/>
      <c r="X53" s="5"/>
      <c r="Y53" s="5"/>
      <c r="Z53" s="5"/>
    </row>
    <row r="54" spans="1:26" ht="11.25" x14ac:dyDescent="0.2">
      <c r="A54" s="4"/>
      <c r="B54" s="1" t="str">
        <f>+B21</f>
        <v>Post Doc</v>
      </c>
      <c r="C54" s="34"/>
      <c r="D54" s="39"/>
      <c r="E54" s="39"/>
      <c r="F54" s="39"/>
      <c r="G54" s="39"/>
      <c r="H54" s="39"/>
      <c r="I54" s="39"/>
      <c r="J54" s="45"/>
      <c r="K54" s="45"/>
      <c r="L54" s="28">
        <f>T26</f>
        <v>0</v>
      </c>
      <c r="M54" s="28">
        <f>U26</f>
        <v>0</v>
      </c>
      <c r="N54" s="28">
        <f>V26</f>
        <v>0</v>
      </c>
      <c r="O54" s="28">
        <f>W26</f>
        <v>0</v>
      </c>
      <c r="P54" s="28">
        <f>X26</f>
        <v>0</v>
      </c>
      <c r="Q54" s="100">
        <f>SUM(L54:P54)</f>
        <v>0</v>
      </c>
      <c r="R54" s="5"/>
      <c r="S54" s="5"/>
      <c r="T54" s="5"/>
      <c r="U54" s="5"/>
      <c r="V54" s="5"/>
      <c r="W54" s="5"/>
      <c r="X54" s="5"/>
      <c r="Y54" s="5"/>
      <c r="Z54" s="5"/>
    </row>
    <row r="55" spans="1:26" ht="11.25" x14ac:dyDescent="0.2">
      <c r="A55" s="4"/>
      <c r="B55" s="1" t="str">
        <f>+B28</f>
        <v>Other Professionals</v>
      </c>
      <c r="C55" s="34"/>
      <c r="D55" s="39"/>
      <c r="E55" s="39"/>
      <c r="F55" s="39"/>
      <c r="G55" s="39"/>
      <c r="H55" s="39"/>
      <c r="I55" s="39"/>
      <c r="J55" s="45"/>
      <c r="K55" s="45"/>
      <c r="L55" s="28">
        <f>T32</f>
        <v>0</v>
      </c>
      <c r="M55" s="28">
        <f>U32</f>
        <v>0</v>
      </c>
      <c r="N55" s="28">
        <f>V32</f>
        <v>0</v>
      </c>
      <c r="O55" s="28">
        <f>W32</f>
        <v>0</v>
      </c>
      <c r="P55" s="28">
        <f>X32</f>
        <v>0</v>
      </c>
      <c r="Q55" s="100">
        <f t="shared" ref="Q55:Q80" si="23">SUM(L55:P55)</f>
        <v>0</v>
      </c>
      <c r="R55" s="5"/>
      <c r="S55" s="5"/>
      <c r="T55" s="5"/>
      <c r="U55" s="5"/>
      <c r="V55" s="5"/>
      <c r="W55" s="5"/>
      <c r="X55" s="5"/>
      <c r="Y55" s="5"/>
      <c r="Z55" s="5"/>
    </row>
    <row r="56" spans="1:26" ht="11.25" x14ac:dyDescent="0.2">
      <c r="A56" s="4"/>
      <c r="B56" s="1" t="str">
        <f>+B40</f>
        <v>Undergraduate Students</v>
      </c>
      <c r="C56" s="34"/>
      <c r="D56" s="39"/>
      <c r="E56" s="39"/>
      <c r="F56" s="39"/>
      <c r="G56" s="39"/>
      <c r="H56" s="39"/>
      <c r="I56" s="39"/>
      <c r="J56" s="45"/>
      <c r="K56" s="45"/>
      <c r="L56" s="28">
        <f>T40</f>
        <v>0</v>
      </c>
      <c r="M56" s="28">
        <f>U40</f>
        <v>0</v>
      </c>
      <c r="N56" s="28">
        <f>V40</f>
        <v>0</v>
      </c>
      <c r="O56" s="28">
        <f>W40</f>
        <v>0</v>
      </c>
      <c r="P56" s="28">
        <f>X40</f>
        <v>0</v>
      </c>
      <c r="Q56" s="100">
        <f t="shared" si="23"/>
        <v>0</v>
      </c>
      <c r="R56" s="5"/>
      <c r="S56" s="5"/>
      <c r="T56" s="5"/>
      <c r="U56" s="5"/>
      <c r="V56" s="5"/>
      <c r="W56" s="5"/>
      <c r="X56" s="5"/>
      <c r="Y56" s="5"/>
      <c r="Z56" s="5"/>
    </row>
    <row r="57" spans="1:26" ht="11.25" x14ac:dyDescent="0.2">
      <c r="A57" s="4"/>
      <c r="B57" s="1" t="str">
        <f>+B42</f>
        <v>Secretarial/Clerical</v>
      </c>
      <c r="C57" s="34"/>
      <c r="D57" s="39"/>
      <c r="E57" s="39"/>
      <c r="F57" s="39"/>
      <c r="G57" s="39"/>
      <c r="H57" s="39"/>
      <c r="I57" s="39"/>
      <c r="J57" s="45"/>
      <c r="K57" s="45"/>
      <c r="L57" s="28">
        <f>T42</f>
        <v>0</v>
      </c>
      <c r="M57" s="28">
        <f>U42</f>
        <v>0</v>
      </c>
      <c r="N57" s="28">
        <f>V42</f>
        <v>0</v>
      </c>
      <c r="O57" s="28">
        <f>W42</f>
        <v>0</v>
      </c>
      <c r="P57" s="28">
        <f>X42</f>
        <v>0</v>
      </c>
      <c r="Q57" s="100">
        <f t="shared" si="23"/>
        <v>0</v>
      </c>
      <c r="R57" s="5"/>
      <c r="S57" s="5"/>
      <c r="T57" s="5"/>
      <c r="U57" s="5"/>
      <c r="V57" s="5"/>
      <c r="W57" s="5"/>
      <c r="X57" s="5"/>
      <c r="Y57" s="5"/>
      <c r="Z57" s="5"/>
    </row>
    <row r="58" spans="1:26" ht="11.25" x14ac:dyDescent="0.2">
      <c r="A58" s="4"/>
      <c r="B58" s="1" t="str">
        <f>+B44</f>
        <v>Other</v>
      </c>
      <c r="C58" s="34"/>
      <c r="D58" s="39"/>
      <c r="E58" s="39"/>
      <c r="F58" s="39"/>
      <c r="G58" s="39"/>
      <c r="H58" s="39"/>
      <c r="I58" s="39"/>
      <c r="J58" s="45"/>
      <c r="K58" s="45"/>
      <c r="L58" s="28">
        <f>T48</f>
        <v>0</v>
      </c>
      <c r="M58" s="28">
        <f>U48</f>
        <v>0</v>
      </c>
      <c r="N58" s="28">
        <f>V48</f>
        <v>0</v>
      </c>
      <c r="O58" s="28">
        <f>W48</f>
        <v>0</v>
      </c>
      <c r="P58" s="28">
        <f>X48</f>
        <v>0</v>
      </c>
      <c r="Q58" s="100">
        <f t="shared" si="23"/>
        <v>0</v>
      </c>
      <c r="R58" s="5"/>
      <c r="S58" s="5"/>
      <c r="T58" s="5"/>
      <c r="U58" s="5"/>
      <c r="V58" s="5"/>
      <c r="W58" s="5"/>
      <c r="X58" s="5"/>
      <c r="Y58" s="5"/>
      <c r="Z58" s="5"/>
    </row>
    <row r="59" spans="1:26" ht="11.25" x14ac:dyDescent="0.2">
      <c r="A59" s="4"/>
      <c r="C59" s="65"/>
      <c r="D59" s="65"/>
      <c r="E59" s="65" t="s">
        <v>65</v>
      </c>
      <c r="F59" s="65" t="s">
        <v>66</v>
      </c>
      <c r="G59" s="65" t="s">
        <v>67</v>
      </c>
      <c r="H59" s="65" t="s">
        <v>68</v>
      </c>
      <c r="I59" s="65" t="s">
        <v>69</v>
      </c>
      <c r="J59" s="46"/>
      <c r="K59" s="46"/>
      <c r="L59" s="28"/>
      <c r="M59" s="28"/>
      <c r="N59" s="28"/>
      <c r="O59" s="28"/>
      <c r="P59" s="28"/>
      <c r="Q59" s="100"/>
      <c r="R59" s="5"/>
      <c r="S59" s="5"/>
      <c r="T59" s="5"/>
      <c r="U59" s="5"/>
      <c r="V59" s="5"/>
      <c r="W59" s="5"/>
      <c r="X59" s="5"/>
      <c r="Y59" s="5"/>
      <c r="Z59" s="5"/>
    </row>
    <row r="60" spans="1:26" ht="11.25" customHeight="1" x14ac:dyDescent="0.2">
      <c r="A60" s="4"/>
      <c r="B60" s="1" t="s">
        <v>28</v>
      </c>
      <c r="C60" s="66"/>
      <c r="D60" s="7"/>
      <c r="E60" s="66">
        <f>IF($C4&lt;'Grad Health'!$D3,'Grad Health'!$B2,IF($C4&lt;'Grad Health'!$D4,'Grad Health'!$B3,IF($C4&lt;'Grad Health'!$D5,'Grad Health'!$B4,IF($C4&lt;'Grad Health'!$D6,'Grad Health'!$B5,IF($C4&lt;'Grad Health'!$D7,'Grad Health'!$B6,IF($C4&lt;'Grad Health'!$D8,'Grad Health'!$B7,IF($C4&lt;'Grad Health'!$D9,'Grad Health'!$B8,IF($C4&lt;'Grad Health'!$D10,'Grad Health'!$B9,IF($C4&lt;'Grad Health'!$D11,'Grad Health'!$B10,IF($C4&lt;'Grad Health'!$D12,'Grad Health'!$B11,IF($C4&lt;'Grad Health'!$D13,'Grad Health'!$B12,IF($C4&lt;'Grad Health'!$D14,'Grad Health'!$B13))))))))))))</f>
        <v>1225</v>
      </c>
      <c r="F60" s="66">
        <f>IF($E60='Grad Health'!$B2,'Grad Health'!$B3, IF($E60='Grad Health'!$B3,'Grad Health'!$B4, IF($E60='Grad Health'!$B4,'Grad Health'!$B5, IF($E60='Grad Health'!$B5,'Grad Health'!$B6, IF($E60='Grad Health'!$B6,'Grad Health'!$B7, IF($E60='Grad Health'!$B7,'Grad Health'!$B8, IF($E60='Grad Health'!$B8,'Grad Health'!$B9, IF($E60='Grad Health'!$B9,'Grad Health'!$B10, IF($E60='Grad Health'!$B10,'Grad Health'!$B11, IF($E60='Grad Health'!$B11,'Grad Health'!$B12, IF($E60='Grad Health'!$B12,'Grad Health'!$B13, IF($E60='Grad Health'!$B13,'Grad Health'!$B14))))))))))))</f>
        <v>1348</v>
      </c>
      <c r="G60" s="66">
        <f>IF($F60='Grad Health'!$B2,'Grad Health'!$B3, IF($F60='Grad Health'!$B3,'Grad Health'!$B4, IF($F60='Grad Health'!$B4,'Grad Health'!$B5, IF($F60='Grad Health'!$B5,'Grad Health'!$B6, IF($F60='Grad Health'!$B6,'Grad Health'!$B7, IF($F60='Grad Health'!$B7,'Grad Health'!$B8, IF($F60='Grad Health'!$B8,'Grad Health'!$B9, IF($F60='Grad Health'!$B9,'Grad Health'!$B10, IF($F60='Grad Health'!$B10,'Grad Health'!$B11, IF($F60='Grad Health'!$B11,'Grad Health'!$B12, IF($F60='Grad Health'!$B12,'Grad Health'!$B13, IF($F60='Grad Health'!$B13,'Grad Health'!$B14))))))))))))</f>
        <v>1386</v>
      </c>
      <c r="H60" s="66">
        <f>IF($G60='Grad Health'!$B2,'Grad Health'!$B3, IF($G60='Grad Health'!$B3,'Grad Health'!$B4, IF($G60='Grad Health'!$B4,'Grad Health'!$B5, IF($G60='Grad Health'!$B5,'Grad Health'!$B6, IF($G60='Grad Health'!$B6,'Grad Health'!$B7, IF($G60='Grad Health'!$B7,'Grad Health'!$B8, IF($G60='Grad Health'!$B8,'Grad Health'!$B9, IF($G60='Grad Health'!$B9,'Grad Health'!$B10, IF($G60='Grad Health'!$B10,'Grad Health'!$B11, IF($G60='Grad Health'!$B11,'Grad Health'!$B12, IF($G60='Grad Health'!$B12,'Grad Health'!$B13, IF($G60='Grad Health'!$B13,'Grad Health'!$B14))))))))))))</f>
        <v>1469</v>
      </c>
      <c r="I60" s="223">
        <f>IF($H60='Grad Health'!$B2,'Grad Health'!$B3, IF($H60='Grad Health'!$B3,'Grad Health'!$B4, IF($H60='Grad Health'!$B4,'Grad Health'!$B5, IF($H60='Grad Health'!$B5,'Grad Health'!$B6, IF($H60='Grad Health'!$B6,'Grad Health'!$B7, IF($H60='Grad Health'!$B7,'Grad Health'!$B8, IF($H60='Grad Health'!$B8,'Grad Health'!$B9, IF($H60='Grad Health'!$B9,'Grad Health'!$B10, IF($H60='Grad Health'!$B10,'Grad Health'!$B11, IF($H60='Grad Health'!$B11,'Grad Health'!$B12, IF($H60='Grad Health'!$B12,'Grad Health'!$B13, IF($H60='Grad Health'!$B13,'Grad Health'!$B14))))))))))))</f>
        <v>1557</v>
      </c>
      <c r="J60" s="47"/>
      <c r="K60" s="47"/>
      <c r="L60" s="28">
        <f>E38*E60</f>
        <v>0</v>
      </c>
      <c r="M60" s="28">
        <f t="shared" ref="M60:P60" si="24">F38*F60</f>
        <v>0</v>
      </c>
      <c r="N60" s="28">
        <f t="shared" si="24"/>
        <v>0</v>
      </c>
      <c r="O60" s="28">
        <f t="shared" si="24"/>
        <v>0</v>
      </c>
      <c r="P60" s="28">
        <f t="shared" si="24"/>
        <v>0</v>
      </c>
      <c r="Q60" s="119">
        <f>SUM(L60:P60)</f>
        <v>0</v>
      </c>
      <c r="R60" s="71"/>
      <c r="S60" s="71"/>
      <c r="T60" s="5"/>
      <c r="U60" s="5"/>
      <c r="V60" s="5"/>
      <c r="W60" s="5"/>
      <c r="X60" s="5"/>
      <c r="Y60" s="5"/>
      <c r="Z60" s="5"/>
    </row>
    <row r="61" spans="1:26" ht="11.25" x14ac:dyDescent="0.2">
      <c r="A61" s="4"/>
      <c r="B61" s="93" t="str">
        <f>+B34</f>
        <v>Graduate Assistant</v>
      </c>
      <c r="C61" s="94"/>
      <c r="D61" s="95"/>
      <c r="E61" s="95"/>
      <c r="F61" s="95"/>
      <c r="G61" s="95"/>
      <c r="H61" s="95"/>
      <c r="I61" s="95"/>
      <c r="J61" s="96"/>
      <c r="K61" s="96"/>
      <c r="L61" s="123">
        <f>T38</f>
        <v>0</v>
      </c>
      <c r="M61" s="123">
        <f>U38</f>
        <v>0</v>
      </c>
      <c r="N61" s="123">
        <f>V38</f>
        <v>0</v>
      </c>
      <c r="O61" s="123">
        <f>W38</f>
        <v>0</v>
      </c>
      <c r="P61" s="123">
        <f>X38</f>
        <v>0</v>
      </c>
      <c r="Q61" s="124">
        <f>SUM(L61:P61)</f>
        <v>0</v>
      </c>
      <c r="R61" s="71"/>
      <c r="S61" s="71"/>
      <c r="T61" s="5"/>
      <c r="U61" s="5"/>
      <c r="V61" s="5"/>
      <c r="W61" s="5"/>
      <c r="X61" s="5"/>
      <c r="Y61" s="5"/>
      <c r="Z61" s="5"/>
    </row>
    <row r="62" spans="1:26" s="145" customFormat="1" ht="11.25" x14ac:dyDescent="0.2">
      <c r="A62" s="155"/>
      <c r="B62" s="156" t="s">
        <v>92</v>
      </c>
      <c r="C62" s="157"/>
      <c r="D62" s="158"/>
      <c r="E62" s="158"/>
      <c r="F62" s="158"/>
      <c r="G62" s="158"/>
      <c r="H62" s="158"/>
      <c r="I62" s="158"/>
      <c r="J62" s="159"/>
      <c r="K62" s="159"/>
      <c r="L62" s="161">
        <f t="shared" ref="L62:Q62" si="25">SUM(L60:L61)</f>
        <v>0</v>
      </c>
      <c r="M62" s="161">
        <f t="shared" si="25"/>
        <v>0</v>
      </c>
      <c r="N62" s="161">
        <f t="shared" si="25"/>
        <v>0</v>
      </c>
      <c r="O62" s="161">
        <f t="shared" si="25"/>
        <v>0</v>
      </c>
      <c r="P62" s="161">
        <f t="shared" si="25"/>
        <v>0</v>
      </c>
      <c r="Q62" s="161">
        <f t="shared" si="25"/>
        <v>0</v>
      </c>
      <c r="R62" s="160"/>
      <c r="S62" s="160"/>
      <c r="T62" s="144"/>
      <c r="U62" s="144"/>
      <c r="V62" s="144"/>
      <c r="W62" s="144"/>
      <c r="X62" s="144"/>
      <c r="Y62" s="144"/>
      <c r="Z62" s="144"/>
    </row>
    <row r="63" spans="1:26" ht="11.25" x14ac:dyDescent="0.2">
      <c r="A63" s="4"/>
      <c r="B63" s="93"/>
      <c r="C63" s="120"/>
      <c r="D63" s="121"/>
      <c r="E63" s="121"/>
      <c r="F63" s="121"/>
      <c r="G63" s="121"/>
      <c r="H63" s="121"/>
      <c r="I63" s="121"/>
      <c r="J63" s="96"/>
      <c r="K63" s="96"/>
      <c r="L63" s="97"/>
      <c r="M63" s="97"/>
      <c r="N63" s="97"/>
      <c r="O63" s="97"/>
      <c r="P63" s="97"/>
      <c r="Q63" s="122"/>
      <c r="R63" s="71"/>
      <c r="S63" s="71"/>
      <c r="T63" s="5"/>
      <c r="U63" s="5"/>
      <c r="V63" s="5"/>
      <c r="W63" s="5"/>
      <c r="X63" s="5"/>
      <c r="Y63" s="5"/>
      <c r="Z63" s="5"/>
    </row>
    <row r="64" spans="1:26" ht="11.25" x14ac:dyDescent="0.2">
      <c r="A64" s="1" t="s">
        <v>21</v>
      </c>
      <c r="B64" s="26" t="s">
        <v>22</v>
      </c>
      <c r="C64" s="13"/>
      <c r="D64" s="13"/>
      <c r="E64" s="13"/>
      <c r="F64" s="13"/>
      <c r="G64" s="13"/>
      <c r="H64" s="13"/>
      <c r="I64" s="13"/>
      <c r="J64" s="13"/>
      <c r="K64" s="48"/>
      <c r="L64" s="132">
        <f>SUM(L53:L61)</f>
        <v>0</v>
      </c>
      <c r="M64" s="132">
        <f>SUM(M53:M61)</f>
        <v>0</v>
      </c>
      <c r="N64" s="132">
        <f>SUM(N53:N61)</f>
        <v>0</v>
      </c>
      <c r="O64" s="132">
        <f>SUM(O53:O61)</f>
        <v>0</v>
      </c>
      <c r="P64" s="132">
        <f>SUM(P53:P61)</f>
        <v>0</v>
      </c>
      <c r="Q64" s="100">
        <f>SUM(L64:P64)</f>
        <v>0</v>
      </c>
      <c r="R64" s="5"/>
      <c r="S64" s="5"/>
      <c r="T64" s="5"/>
      <c r="U64" s="5"/>
      <c r="V64" s="5"/>
      <c r="W64" s="5"/>
      <c r="X64" s="5"/>
      <c r="Y64" s="5"/>
      <c r="Z64" s="5"/>
    </row>
    <row r="65" spans="1:26" ht="16.5" customHeight="1" x14ac:dyDescent="0.2">
      <c r="A65" s="11" t="s">
        <v>21</v>
      </c>
      <c r="B65" s="26" t="s">
        <v>24</v>
      </c>
      <c r="K65" s="7"/>
      <c r="L65" s="132">
        <f>+L50+L64</f>
        <v>0</v>
      </c>
      <c r="M65" s="132">
        <f>+M50+M64</f>
        <v>0</v>
      </c>
      <c r="N65" s="132">
        <f>+N50+N64</f>
        <v>0</v>
      </c>
      <c r="O65" s="132">
        <f>+O50+O64</f>
        <v>0</v>
      </c>
      <c r="P65" s="132">
        <f>+P50+P64</f>
        <v>0</v>
      </c>
      <c r="Q65" s="100">
        <f t="shared" si="23"/>
        <v>0</v>
      </c>
      <c r="R65" s="72"/>
      <c r="S65" s="71"/>
      <c r="T65" s="71"/>
      <c r="U65" s="5"/>
      <c r="V65" s="5"/>
      <c r="W65" s="5"/>
      <c r="X65" s="5"/>
      <c r="Y65" s="5"/>
      <c r="Z65" s="5"/>
    </row>
    <row r="66" spans="1:26" ht="16.5" customHeight="1" x14ac:dyDescent="0.2">
      <c r="A66" s="11" t="s">
        <v>38</v>
      </c>
      <c r="B66" s="11" t="s">
        <v>39</v>
      </c>
      <c r="C66" s="1" t="s">
        <v>1</v>
      </c>
      <c r="L66" s="6"/>
      <c r="M66" s="6"/>
      <c r="N66" s="6"/>
      <c r="O66" s="6"/>
      <c r="P66" s="6"/>
      <c r="Q66" s="100">
        <f>SUM(L66:P66)</f>
        <v>0</v>
      </c>
      <c r="R66" s="5"/>
      <c r="S66" s="5"/>
      <c r="T66" s="5"/>
      <c r="U66" s="5"/>
      <c r="V66" s="5"/>
      <c r="W66" s="5"/>
      <c r="X66" s="5"/>
      <c r="Y66" s="5"/>
      <c r="Z66" s="5"/>
    </row>
    <row r="67" spans="1:26" ht="11.25" x14ac:dyDescent="0.2">
      <c r="A67" s="11" t="s">
        <v>40</v>
      </c>
      <c r="B67" s="11" t="s">
        <v>41</v>
      </c>
      <c r="C67" s="1" t="s">
        <v>4</v>
      </c>
      <c r="L67" s="6"/>
      <c r="M67" s="6"/>
      <c r="N67" s="6"/>
      <c r="O67" s="6"/>
      <c r="P67" s="6"/>
      <c r="Q67" s="100">
        <f t="shared" si="23"/>
        <v>0</v>
      </c>
      <c r="R67" s="5"/>
      <c r="S67" s="5"/>
      <c r="T67" s="5"/>
      <c r="U67" s="5"/>
      <c r="V67" s="5"/>
      <c r="W67" s="5"/>
      <c r="X67" s="5"/>
      <c r="Y67" s="5"/>
      <c r="Z67" s="5"/>
    </row>
    <row r="68" spans="1:26" ht="11.25" x14ac:dyDescent="0.2">
      <c r="C68" s="1" t="s">
        <v>5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100">
        <f t="shared" si="23"/>
        <v>0</v>
      </c>
      <c r="R68" s="5"/>
      <c r="S68" s="5"/>
      <c r="T68" s="5"/>
      <c r="U68" s="5"/>
      <c r="V68" s="5"/>
      <c r="W68" s="5"/>
      <c r="X68" s="5"/>
      <c r="Y68" s="5"/>
      <c r="Z68" s="5"/>
    </row>
    <row r="69" spans="1:26" ht="11.2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28"/>
      <c r="M69" s="28"/>
      <c r="N69" s="28"/>
      <c r="O69" s="28"/>
      <c r="P69" s="28"/>
      <c r="Q69" s="100">
        <f t="shared" si="23"/>
        <v>0</v>
      </c>
      <c r="R69" s="5"/>
      <c r="S69" s="5"/>
      <c r="T69" s="5"/>
      <c r="U69" s="5"/>
      <c r="V69" s="5"/>
      <c r="W69" s="5"/>
      <c r="X69" s="5"/>
      <c r="Y69" s="5"/>
      <c r="Z69" s="5"/>
    </row>
    <row r="70" spans="1:26" ht="11.25" x14ac:dyDescent="0.2">
      <c r="A70" s="49" t="s">
        <v>9</v>
      </c>
      <c r="B70" s="49" t="s">
        <v>42</v>
      </c>
      <c r="C70" s="7"/>
      <c r="D70" s="7"/>
      <c r="E70" s="7"/>
      <c r="F70" s="7"/>
      <c r="G70" s="7"/>
      <c r="H70" s="7"/>
      <c r="I70" s="7"/>
      <c r="J70" s="7"/>
      <c r="K70" s="7"/>
      <c r="Q70" s="100">
        <f t="shared" si="23"/>
        <v>0</v>
      </c>
      <c r="R70" s="5"/>
      <c r="S70" s="5"/>
      <c r="T70" s="5"/>
      <c r="U70" s="5"/>
      <c r="V70" s="5"/>
      <c r="W70" s="5"/>
      <c r="X70" s="5"/>
      <c r="Y70" s="5"/>
      <c r="Z70" s="5"/>
    </row>
    <row r="71" spans="1:26" ht="11.25" x14ac:dyDescent="0.2">
      <c r="A71" s="41"/>
      <c r="B71" s="7" t="s">
        <v>7</v>
      </c>
      <c r="C71" s="7"/>
      <c r="D71" s="7"/>
      <c r="E71" s="7"/>
      <c r="F71" s="7"/>
      <c r="G71" s="7"/>
      <c r="H71" s="7"/>
      <c r="I71" s="7"/>
      <c r="J71" s="7"/>
      <c r="K71" s="7"/>
      <c r="L71" s="14"/>
      <c r="M71" s="14"/>
      <c r="N71" s="14"/>
      <c r="O71" s="14"/>
      <c r="P71" s="14"/>
      <c r="Q71" s="100">
        <f t="shared" si="23"/>
        <v>0</v>
      </c>
      <c r="R71" s="5"/>
      <c r="S71" s="5"/>
      <c r="T71" s="5"/>
      <c r="U71" s="5"/>
      <c r="V71" s="5"/>
      <c r="W71" s="5"/>
      <c r="X71" s="5"/>
      <c r="Y71" s="5"/>
      <c r="Z71" s="5"/>
    </row>
    <row r="72" spans="1:26" ht="11.25" x14ac:dyDescent="0.2">
      <c r="A72" s="41"/>
      <c r="B72" s="50" t="s">
        <v>33</v>
      </c>
      <c r="C72" s="50"/>
      <c r="D72" s="50"/>
      <c r="E72" s="50"/>
      <c r="F72" s="50"/>
      <c r="G72" s="50"/>
      <c r="H72" s="50"/>
      <c r="I72" s="50"/>
      <c r="J72" s="50"/>
      <c r="K72" s="50"/>
      <c r="L72" s="14"/>
      <c r="M72" s="14"/>
      <c r="N72" s="14"/>
      <c r="O72" s="14"/>
      <c r="P72" s="14"/>
      <c r="Q72" s="100">
        <f t="shared" si="23"/>
        <v>0</v>
      </c>
      <c r="R72" s="5"/>
      <c r="S72" s="73"/>
      <c r="T72" s="5"/>
      <c r="U72" s="5"/>
      <c r="V72" s="5"/>
      <c r="W72" s="5"/>
      <c r="X72" s="5"/>
      <c r="Y72" s="5"/>
      <c r="Z72" s="5"/>
    </row>
    <row r="73" spans="1:26" ht="11.25" x14ac:dyDescent="0.2">
      <c r="A73" s="41"/>
      <c r="B73" s="50" t="s">
        <v>34</v>
      </c>
      <c r="C73" s="50"/>
      <c r="D73" s="50"/>
      <c r="E73" s="50"/>
      <c r="F73" s="50"/>
      <c r="G73" s="50"/>
      <c r="H73" s="50"/>
      <c r="I73" s="50"/>
      <c r="J73" s="50"/>
      <c r="K73" s="50"/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00">
        <f t="shared" si="23"/>
        <v>0</v>
      </c>
      <c r="R73" s="5"/>
      <c r="S73" s="73"/>
      <c r="T73" s="5"/>
      <c r="U73" s="5"/>
      <c r="V73" s="5"/>
      <c r="W73" s="5"/>
      <c r="X73" s="5"/>
      <c r="Y73" s="5"/>
      <c r="Z73" s="5"/>
    </row>
    <row r="74" spans="1:26" ht="11.25" x14ac:dyDescent="0.2">
      <c r="A74" s="41"/>
      <c r="B74" s="50" t="s">
        <v>35</v>
      </c>
      <c r="C74" s="50"/>
      <c r="D74" s="50"/>
      <c r="E74" s="50"/>
      <c r="F74" s="50"/>
      <c r="G74" s="50"/>
      <c r="H74" s="50"/>
      <c r="I74" s="50"/>
      <c r="J74" s="50"/>
      <c r="K74" s="50"/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00">
        <f t="shared" si="23"/>
        <v>0</v>
      </c>
      <c r="R74" s="5"/>
      <c r="S74" s="73"/>
      <c r="T74" s="5"/>
      <c r="U74" s="5"/>
      <c r="V74" s="5"/>
      <c r="W74" s="5"/>
      <c r="X74" s="5"/>
      <c r="Y74" s="5"/>
      <c r="Z74" s="5"/>
    </row>
    <row r="75" spans="1:26" ht="11.25" x14ac:dyDescent="0.2">
      <c r="A75" s="4"/>
      <c r="B75" s="62" t="s">
        <v>59</v>
      </c>
      <c r="C75" s="226" t="s">
        <v>60</v>
      </c>
      <c r="D75" s="226"/>
      <c r="E75" s="226"/>
      <c r="F75" s="226"/>
      <c r="G75" s="226"/>
      <c r="H75" s="226"/>
      <c r="I75" s="226"/>
      <c r="J75" s="226"/>
      <c r="K75" s="226"/>
      <c r="L75" s="61">
        <f>Consortium!E69</f>
        <v>0</v>
      </c>
      <c r="M75" s="61">
        <f>Consortium!F69</f>
        <v>0</v>
      </c>
      <c r="N75" s="61">
        <f>Consortium!G69</f>
        <v>0</v>
      </c>
      <c r="O75" s="61">
        <f>Consortium!H69</f>
        <v>0</v>
      </c>
      <c r="P75" s="61">
        <f>Consortium!I69</f>
        <v>0</v>
      </c>
      <c r="Q75" s="100">
        <f t="shared" si="23"/>
        <v>0</v>
      </c>
      <c r="R75" s="5"/>
      <c r="S75" s="73"/>
      <c r="T75" s="5"/>
      <c r="U75" s="5"/>
      <c r="V75" s="5"/>
      <c r="W75" s="5"/>
      <c r="X75" s="5"/>
      <c r="Y75" s="5"/>
      <c r="Z75" s="5"/>
    </row>
    <row r="76" spans="1:26" ht="11.25" x14ac:dyDescent="0.2">
      <c r="A76" s="4"/>
      <c r="B76" s="15" t="s">
        <v>53</v>
      </c>
      <c r="C76" s="73"/>
      <c r="D76" s="73"/>
      <c r="E76" s="73"/>
      <c r="F76" s="73"/>
      <c r="G76" s="73"/>
      <c r="H76" s="73"/>
      <c r="I76" s="73"/>
      <c r="J76" s="73"/>
      <c r="K76" s="73"/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100">
        <f t="shared" si="23"/>
        <v>0</v>
      </c>
      <c r="R76" s="5"/>
      <c r="S76" s="73"/>
      <c r="T76" s="5"/>
      <c r="U76" s="5"/>
      <c r="V76" s="5"/>
      <c r="W76" s="5"/>
      <c r="X76" s="5"/>
      <c r="Y76" s="5"/>
      <c r="Z76" s="5"/>
    </row>
    <row r="77" spans="1:26" ht="11.25" x14ac:dyDescent="0.2">
      <c r="A77" s="4"/>
      <c r="B77" s="15" t="s">
        <v>2</v>
      </c>
      <c r="C77" s="73"/>
      <c r="D77" s="73"/>
      <c r="E77" s="73"/>
      <c r="F77" s="73"/>
      <c r="G77" s="73"/>
      <c r="H77" s="73"/>
      <c r="I77" s="73"/>
      <c r="J77" s="73"/>
      <c r="K77" s="73"/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100">
        <f t="shared" si="23"/>
        <v>0</v>
      </c>
      <c r="R77" s="5"/>
      <c r="S77" s="73"/>
      <c r="T77" s="5"/>
      <c r="U77" s="5"/>
      <c r="V77" s="5"/>
      <c r="W77" s="5"/>
      <c r="X77" s="5"/>
      <c r="Y77" s="5"/>
      <c r="Z77" s="5"/>
    </row>
    <row r="78" spans="1:26" ht="11.25" x14ac:dyDescent="0.2">
      <c r="A78" s="4"/>
      <c r="B78" s="15" t="s">
        <v>2</v>
      </c>
      <c r="C78" s="73"/>
      <c r="D78" s="73"/>
      <c r="E78" s="73"/>
      <c r="F78" s="73"/>
      <c r="G78" s="73"/>
      <c r="H78" s="73"/>
      <c r="I78" s="73"/>
      <c r="J78" s="73"/>
      <c r="K78" s="73"/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100">
        <f t="shared" si="23"/>
        <v>0</v>
      </c>
      <c r="R78" s="5"/>
      <c r="S78" s="73"/>
      <c r="T78" s="5"/>
      <c r="U78" s="5"/>
      <c r="V78" s="5"/>
      <c r="W78" s="5"/>
      <c r="X78" s="5"/>
      <c r="Y78" s="5"/>
      <c r="Z78" s="5"/>
    </row>
    <row r="79" spans="1:26" ht="11.25" x14ac:dyDescent="0.2">
      <c r="A79" s="4"/>
      <c r="B79" s="15" t="s">
        <v>2</v>
      </c>
      <c r="C79" s="73"/>
      <c r="D79" s="73"/>
      <c r="E79" s="73"/>
      <c r="F79" s="73"/>
      <c r="G79" s="73"/>
      <c r="H79" s="73"/>
      <c r="I79" s="73"/>
      <c r="J79" s="73"/>
      <c r="K79" s="73"/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102">
        <f t="shared" si="23"/>
        <v>0</v>
      </c>
      <c r="R79" s="5"/>
      <c r="S79" s="73"/>
      <c r="T79" s="5"/>
      <c r="U79" s="5"/>
      <c r="V79" s="5"/>
      <c r="W79" s="5"/>
      <c r="X79" s="5"/>
      <c r="Y79" s="5"/>
      <c r="Z79" s="5"/>
    </row>
    <row r="80" spans="1:26" ht="11.25" x14ac:dyDescent="0.2">
      <c r="A80" s="15"/>
      <c r="B80" s="27" t="s">
        <v>6</v>
      </c>
      <c r="C80" s="15"/>
      <c r="D80" s="15"/>
      <c r="E80" s="15"/>
      <c r="F80" s="15"/>
      <c r="G80" s="15"/>
      <c r="H80" s="15"/>
      <c r="I80" s="15"/>
      <c r="J80" s="15"/>
      <c r="K80" s="15"/>
      <c r="L80" s="9">
        <f>SUM(L71:L79)</f>
        <v>0</v>
      </c>
      <c r="M80" s="9">
        <f>SUM(M71:M79)</f>
        <v>0</v>
      </c>
      <c r="N80" s="9">
        <f>SUM(N71:N79)</f>
        <v>0</v>
      </c>
      <c r="O80" s="9">
        <f>SUM(O71:O79)</f>
        <v>0</v>
      </c>
      <c r="P80" s="9">
        <f>SUM(P71:P79)</f>
        <v>0</v>
      </c>
      <c r="Q80" s="100">
        <f t="shared" si="23"/>
        <v>0</v>
      </c>
      <c r="R80" s="5"/>
      <c r="S80" s="73"/>
      <c r="T80" s="5"/>
      <c r="U80" s="5"/>
      <c r="V80" s="5"/>
      <c r="W80" s="5"/>
      <c r="X80" s="5"/>
      <c r="Y80" s="5"/>
      <c r="Z80" s="5"/>
    </row>
    <row r="81" spans="1:26" ht="11.2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2"/>
      <c r="M81" s="24"/>
      <c r="N81" s="24"/>
      <c r="O81" s="24"/>
      <c r="P81" s="24"/>
      <c r="Q81" s="102"/>
      <c r="R81" s="5"/>
      <c r="S81" s="73"/>
      <c r="T81" s="5"/>
      <c r="U81" s="5"/>
      <c r="V81" s="5"/>
      <c r="W81" s="5"/>
      <c r="X81" s="5"/>
      <c r="Y81" s="5"/>
      <c r="Z81" s="5"/>
    </row>
    <row r="82" spans="1:26" ht="12" customHeight="1" x14ac:dyDescent="0.2">
      <c r="A82" s="11" t="s">
        <v>43</v>
      </c>
      <c r="B82" s="11" t="s">
        <v>25</v>
      </c>
      <c r="L82" s="28">
        <f>+L65+L66+L67+L68+L80</f>
        <v>0</v>
      </c>
      <c r="M82" s="28">
        <f>+M65+M66+M67+M68+M80</f>
        <v>0</v>
      </c>
      <c r="N82" s="28">
        <f>+N65+N66+N67+N68+N80</f>
        <v>0</v>
      </c>
      <c r="O82" s="28">
        <f>+O65+O66+O67+O68+O80</f>
        <v>0</v>
      </c>
      <c r="P82" s="28">
        <f>+P65+P66+P67+P68+P80</f>
        <v>0</v>
      </c>
      <c r="Q82" s="100">
        <f>SUM(L82:P82)</f>
        <v>0</v>
      </c>
      <c r="R82" s="74"/>
      <c r="S82" s="5"/>
      <c r="T82" s="5"/>
      <c r="U82" s="5"/>
      <c r="V82" s="5"/>
      <c r="W82" s="5"/>
      <c r="X82" s="5"/>
      <c r="Y82" s="5"/>
      <c r="Z82" s="5"/>
    </row>
    <row r="83" spans="1:26" ht="12" customHeight="1" x14ac:dyDescent="0.2">
      <c r="A83" s="11"/>
      <c r="B83" s="11" t="s">
        <v>80</v>
      </c>
      <c r="L83" s="28"/>
      <c r="M83" s="28"/>
      <c r="N83" s="28"/>
      <c r="O83" s="28"/>
      <c r="P83" s="28"/>
      <c r="Q83" s="100"/>
      <c r="R83" s="74"/>
      <c r="S83" s="5"/>
      <c r="T83" s="5"/>
      <c r="U83" s="5"/>
      <c r="V83" s="5"/>
      <c r="W83" s="5"/>
      <c r="X83" s="5"/>
      <c r="Y83" s="5"/>
      <c r="Z83" s="5"/>
    </row>
    <row r="84" spans="1:26" ht="12" customHeight="1" x14ac:dyDescent="0.2">
      <c r="A84" s="11" t="s">
        <v>27</v>
      </c>
      <c r="B84" s="98" t="s">
        <v>29</v>
      </c>
      <c r="C84" s="93"/>
      <c r="D84" s="93"/>
      <c r="E84" s="93"/>
      <c r="F84" s="93"/>
      <c r="G84" s="93"/>
      <c r="H84" s="93"/>
      <c r="I84" s="93"/>
      <c r="J84" s="93"/>
      <c r="K84" s="93"/>
      <c r="L84" s="97">
        <f>IF(B84=MTDC,L82-L61-L66-L75+SUM(Consortium!L6:L64),IF(B84=TDC,L82,IF(B84=TFFA,L82,"")))</f>
        <v>0</v>
      </c>
      <c r="M84" s="97">
        <f>IF(B84=MTDC,M82-M61-M66-M75+SUM(Consortium!M6:M64),IF(B84=TDC,M82,IF(B84=TFFA,M82,"")))</f>
        <v>0</v>
      </c>
      <c r="N84" s="97">
        <f>IF(B84=MTDC,N82-N61-N66-N75+SUM(Consortium!N6:N64),IF(B84=TDC,N82,IF(B84=TFFA,N82,"")))</f>
        <v>0</v>
      </c>
      <c r="O84" s="97">
        <f>IF(B84=MTDC,O82-O61-O66-O75+SUM(Consortium!O6:O64),IF(B84=TDC,O82,IF(B84=TFFA,O82,"")))</f>
        <v>0</v>
      </c>
      <c r="P84" s="97">
        <f>IF(B84=MTDC,P82-P61-P66-P75+SUM(Consortium!P6:P64),IF(B84=TDC,P82,IF(B84=TFFA,P82,"")))</f>
        <v>0</v>
      </c>
      <c r="Q84" s="101">
        <f>SUM(L84:P84)</f>
        <v>0</v>
      </c>
      <c r="R84" s="71"/>
      <c r="S84" s="5"/>
      <c r="T84" s="5"/>
      <c r="U84" s="5"/>
      <c r="V84" s="5"/>
      <c r="W84" s="5"/>
      <c r="X84" s="5"/>
      <c r="Y84" s="5"/>
      <c r="Z84" s="5"/>
    </row>
    <row r="85" spans="1:26" ht="11.25" x14ac:dyDescent="0.2">
      <c r="A85" s="11" t="s">
        <v>26</v>
      </c>
      <c r="B85" s="11" t="s">
        <v>31</v>
      </c>
      <c r="C85" s="92">
        <v>0.51</v>
      </c>
      <c r="D85" s="1" t="s">
        <v>81</v>
      </c>
      <c r="L85" s="28">
        <f>IF(B84=MTDC,L84*C85,IF(B84=TDC,L84*C85,IF(B84=TFFA,L84*(C85/(1-C85)))))</f>
        <v>0</v>
      </c>
      <c r="M85" s="28">
        <f>IF($B84=MTDC,M84*$C85,IF($B84=TDC,M84*$C85,IF($B84=TFFA,M84*($C85/(1-$C85)))))</f>
        <v>0</v>
      </c>
      <c r="N85" s="28">
        <f>IF($B84=MTDC,N84*$C85,IF($B84=TDC,N84*$C85,IF($B84=TFFA,N84*($C85/(1-$C85)))))</f>
        <v>0</v>
      </c>
      <c r="O85" s="28">
        <f>IF($B84=MTDC,O84*$C85,IF($B84=TDC,O84*$C85,IF($B84=TFFA,O84*($C85/(1-$C85)))))</f>
        <v>0</v>
      </c>
      <c r="P85" s="28">
        <f>IF($B84=MTDC,P84*$C85,IF($B84=TDC,P84*$C85,IF($B84=TFFA,P84*($C85/(1-$C85)))))</f>
        <v>0</v>
      </c>
      <c r="Q85" s="100">
        <f>SUM(L85:P85)</f>
        <v>0</v>
      </c>
      <c r="R85" s="71"/>
      <c r="S85" s="5"/>
      <c r="T85" s="5"/>
      <c r="U85" s="5"/>
      <c r="V85" s="5"/>
      <c r="W85" s="5"/>
      <c r="X85" s="5"/>
      <c r="Y85" s="5"/>
      <c r="Z85" s="5"/>
    </row>
    <row r="86" spans="1:26" ht="11.25" x14ac:dyDescent="0.2">
      <c r="L86" s="29"/>
      <c r="M86" s="38"/>
      <c r="N86" s="38"/>
      <c r="O86" s="38"/>
      <c r="P86" s="38"/>
      <c r="Q86" s="102"/>
      <c r="R86" s="71"/>
      <c r="S86" s="5"/>
      <c r="T86" s="5"/>
      <c r="U86" s="5"/>
      <c r="V86" s="5"/>
      <c r="W86" s="5"/>
      <c r="X86" s="5"/>
      <c r="Y86" s="5"/>
      <c r="Z86" s="5"/>
    </row>
    <row r="87" spans="1:26" ht="11.25" x14ac:dyDescent="0.2">
      <c r="A87" s="11" t="s">
        <v>30</v>
      </c>
      <c r="B87" s="11" t="s">
        <v>0</v>
      </c>
      <c r="C87" s="11"/>
      <c r="D87" s="11"/>
      <c r="E87" s="11"/>
      <c r="F87" s="11"/>
      <c r="G87" s="11"/>
      <c r="H87" s="11"/>
      <c r="I87" s="11"/>
      <c r="J87" s="11"/>
      <c r="K87" s="11"/>
      <c r="L87" s="63">
        <f>L82+L85</f>
        <v>0</v>
      </c>
      <c r="M87" s="63">
        <f>M82+M85</f>
        <v>0</v>
      </c>
      <c r="N87" s="63">
        <f>N82+N85</f>
        <v>0</v>
      </c>
      <c r="O87" s="63">
        <f>O82+O85</f>
        <v>0</v>
      </c>
      <c r="P87" s="63">
        <f>P82+P85</f>
        <v>0</v>
      </c>
      <c r="Q87" s="63">
        <f>SUM(L87:P87)</f>
        <v>0</v>
      </c>
      <c r="R87" s="71"/>
      <c r="S87" s="5"/>
      <c r="T87" s="5"/>
      <c r="U87" s="5"/>
      <c r="V87" s="5"/>
      <c r="W87" s="5"/>
      <c r="X87" s="5"/>
      <c r="Y87" s="5"/>
      <c r="Z87" s="5"/>
    </row>
    <row r="88" spans="1:26" ht="11.25" x14ac:dyDescent="0.2">
      <c r="A88" s="199"/>
      <c r="B88" s="198"/>
      <c r="C88" s="11"/>
      <c r="D88" s="11"/>
      <c r="E88" s="11"/>
      <c r="F88" s="11"/>
      <c r="G88" s="11"/>
      <c r="H88" s="11"/>
      <c r="I88" s="11"/>
      <c r="J88" s="11"/>
      <c r="K88" s="11"/>
      <c r="L88" s="16"/>
      <c r="M88" s="11"/>
      <c r="N88" s="11"/>
      <c r="O88" s="11"/>
      <c r="P88" s="11"/>
      <c r="Q88" s="11"/>
      <c r="R88" s="114"/>
      <c r="S88" s="5"/>
      <c r="T88" s="5"/>
      <c r="U88" s="5"/>
      <c r="V88" s="5"/>
      <c r="W88" s="5"/>
      <c r="X88" s="5"/>
      <c r="Y88" s="5"/>
      <c r="Z88" s="5"/>
    </row>
    <row r="89" spans="1:26" ht="11.2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6"/>
      <c r="M89" s="11"/>
      <c r="N89" s="11"/>
      <c r="O89" s="11"/>
      <c r="P89" s="11"/>
      <c r="Q89" s="11"/>
      <c r="R89" s="1"/>
    </row>
    <row r="90" spans="1:26" ht="11.25" x14ac:dyDescent="0.2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7"/>
      <c r="M90" s="15"/>
      <c r="N90" s="15"/>
      <c r="O90" s="15"/>
      <c r="P90" s="15"/>
      <c r="Q90" s="15"/>
      <c r="R90" s="1"/>
    </row>
    <row r="91" spans="1:26" ht="11.25" x14ac:dyDescent="0.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9"/>
      <c r="M91" s="15"/>
      <c r="N91" s="15"/>
      <c r="O91" s="15"/>
      <c r="P91" s="15"/>
      <c r="Q91" s="15"/>
      <c r="R91" s="1"/>
    </row>
    <row r="92" spans="1:26" s="15" customFormat="1" ht="12" thickBot="1" x14ac:dyDescent="0.25">
      <c r="B92" s="10" t="s">
        <v>82</v>
      </c>
      <c r="L92" s="9"/>
    </row>
    <row r="93" spans="1:26" s="15" customFormat="1" ht="12.6" customHeight="1" x14ac:dyDescent="0.2">
      <c r="A93" s="75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7"/>
      <c r="M93" s="9"/>
    </row>
    <row r="94" spans="1:26" s="15" customFormat="1" ht="12.6" customHeight="1" x14ac:dyDescent="0.2">
      <c r="A94" s="78"/>
      <c r="B94" s="10" t="s">
        <v>75</v>
      </c>
      <c r="C94" s="10"/>
      <c r="D94" s="19"/>
      <c r="G94" s="10" t="s">
        <v>77</v>
      </c>
      <c r="L94" s="79"/>
      <c r="M94" s="17"/>
      <c r="N94" s="62"/>
    </row>
    <row r="95" spans="1:26" s="15" customFormat="1" ht="12.6" customHeight="1" x14ac:dyDescent="0.2">
      <c r="A95" s="78"/>
      <c r="B95" s="15" t="s">
        <v>106</v>
      </c>
      <c r="D95" s="86">
        <v>0.48499999999999999</v>
      </c>
      <c r="G95" s="87" t="s">
        <v>29</v>
      </c>
      <c r="H95" s="15" t="s">
        <v>83</v>
      </c>
      <c r="L95" s="79"/>
      <c r="M95" s="88"/>
      <c r="N95" s="89"/>
    </row>
    <row r="96" spans="1:26" s="15" customFormat="1" ht="12.6" customHeight="1" x14ac:dyDescent="0.2">
      <c r="A96" s="78"/>
      <c r="B96" s="15" t="s">
        <v>105</v>
      </c>
      <c r="D96" s="86">
        <v>0.51</v>
      </c>
      <c r="G96" s="87" t="s">
        <v>78</v>
      </c>
      <c r="H96" s="15" t="s">
        <v>25</v>
      </c>
      <c r="L96" s="79"/>
      <c r="M96" s="90"/>
      <c r="N96" s="91"/>
    </row>
    <row r="97" spans="1:18" s="15" customFormat="1" ht="12.6" customHeight="1" x14ac:dyDescent="0.2">
      <c r="A97" s="78"/>
      <c r="B97" s="15" t="s">
        <v>70</v>
      </c>
      <c r="D97" s="86">
        <v>0.45500000000000002</v>
      </c>
      <c r="G97" s="87" t="s">
        <v>79</v>
      </c>
      <c r="H97" s="15" t="s">
        <v>84</v>
      </c>
      <c r="L97" s="79"/>
      <c r="M97" s="9"/>
    </row>
    <row r="98" spans="1:18" s="15" customFormat="1" ht="11.25" x14ac:dyDescent="0.2">
      <c r="A98" s="78"/>
      <c r="B98" s="15" t="s">
        <v>71</v>
      </c>
      <c r="D98" s="86">
        <v>0.5</v>
      </c>
      <c r="L98" s="79"/>
      <c r="M98" s="9"/>
    </row>
    <row r="99" spans="1:18" s="15" customFormat="1" ht="11.25" x14ac:dyDescent="0.2">
      <c r="A99" s="80"/>
      <c r="B99" s="15" t="s">
        <v>72</v>
      </c>
      <c r="D99" s="86">
        <v>0.39</v>
      </c>
      <c r="E99" s="10"/>
      <c r="F99" s="10"/>
      <c r="G99" s="10"/>
      <c r="H99" s="10"/>
      <c r="I99" s="10"/>
      <c r="J99" s="10"/>
      <c r="K99" s="10"/>
      <c r="L99" s="81"/>
      <c r="M99" s="9"/>
      <c r="N99" s="10"/>
      <c r="O99" s="10"/>
      <c r="P99" s="10"/>
      <c r="Q99" s="10"/>
      <c r="R99" s="10"/>
    </row>
    <row r="100" spans="1:18" s="15" customFormat="1" ht="11.25" x14ac:dyDescent="0.2">
      <c r="A100" s="80"/>
      <c r="B100" s="15" t="s">
        <v>73</v>
      </c>
      <c r="D100" s="86">
        <v>0.32</v>
      </c>
      <c r="L100" s="79"/>
      <c r="M100" s="9"/>
    </row>
    <row r="101" spans="1:18" s="15" customFormat="1" ht="11.25" x14ac:dyDescent="0.2">
      <c r="A101" s="82"/>
      <c r="B101" s="15" t="s">
        <v>74</v>
      </c>
      <c r="D101" s="86">
        <v>0.26</v>
      </c>
      <c r="L101" s="79"/>
      <c r="M101" s="9"/>
    </row>
    <row r="102" spans="1:18" s="15" customFormat="1" ht="12" thickBot="1" x14ac:dyDescent="0.25">
      <c r="A102" s="83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5"/>
      <c r="M102" s="9"/>
      <c r="N102" s="20"/>
      <c r="O102" s="20"/>
      <c r="P102" s="20"/>
      <c r="Q102" s="20"/>
      <c r="R102" s="20"/>
    </row>
    <row r="103" spans="1:18" s="15" customFormat="1" ht="11.25" x14ac:dyDescent="0.2">
      <c r="A103" s="18"/>
      <c r="C103" s="20"/>
      <c r="D103" s="20"/>
      <c r="E103" s="20"/>
      <c r="F103" s="20"/>
      <c r="G103" s="20"/>
      <c r="H103" s="20"/>
      <c r="I103" s="20"/>
      <c r="J103" s="20"/>
      <c r="K103" s="20"/>
      <c r="L103" s="9"/>
      <c r="M103" s="20"/>
      <c r="N103" s="20"/>
      <c r="O103" s="20"/>
      <c r="P103" s="20"/>
      <c r="Q103" s="20"/>
    </row>
    <row r="104" spans="1:18" s="15" customFormat="1" ht="11.25" x14ac:dyDescent="0.2">
      <c r="A104" s="18"/>
      <c r="C104" s="20"/>
      <c r="D104" s="20"/>
      <c r="E104" s="20"/>
      <c r="F104" s="20"/>
      <c r="G104" s="20"/>
      <c r="H104" s="20"/>
      <c r="I104" s="20"/>
      <c r="J104" s="20"/>
      <c r="K104" s="20"/>
      <c r="L104" s="9"/>
      <c r="M104" s="20"/>
      <c r="N104" s="20"/>
      <c r="O104" s="20"/>
      <c r="P104" s="20"/>
      <c r="Q104" s="20"/>
    </row>
    <row r="105" spans="1:18" s="15" customFormat="1" ht="11.25" x14ac:dyDescent="0.2">
      <c r="A105" s="18"/>
      <c r="C105" s="20"/>
      <c r="D105" s="20"/>
      <c r="E105" s="20"/>
      <c r="F105" s="20"/>
      <c r="G105" s="20"/>
      <c r="H105" s="20"/>
      <c r="I105" s="20"/>
      <c r="J105" s="20"/>
      <c r="K105" s="20"/>
      <c r="L105" s="9"/>
      <c r="M105" s="20"/>
      <c r="N105" s="20"/>
      <c r="O105" s="20"/>
      <c r="P105" s="20"/>
      <c r="Q105" s="20"/>
    </row>
    <row r="106" spans="1:18" s="15" customFormat="1" ht="11.25" x14ac:dyDescent="0.2">
      <c r="A106" s="18"/>
      <c r="C106" s="20"/>
      <c r="D106" s="20"/>
      <c r="E106" s="20"/>
      <c r="F106" s="20"/>
      <c r="G106" s="20"/>
      <c r="H106" s="20"/>
      <c r="I106" s="20"/>
      <c r="J106" s="20"/>
      <c r="K106" s="20"/>
      <c r="L106" s="9"/>
      <c r="M106" s="20"/>
      <c r="N106" s="20"/>
      <c r="O106" s="20"/>
      <c r="P106" s="20"/>
      <c r="Q106" s="20"/>
    </row>
    <row r="107" spans="1:18" s="15" customFormat="1" ht="11.25" x14ac:dyDescent="0.2">
      <c r="L107" s="9"/>
    </row>
    <row r="108" spans="1:18" s="15" customFormat="1" ht="11.25" x14ac:dyDescent="0.2">
      <c r="A108" s="10"/>
      <c r="L108" s="9"/>
    </row>
    <row r="109" spans="1:18" s="15" customFormat="1" ht="11.25" x14ac:dyDescent="0.2">
      <c r="L109" s="21"/>
    </row>
    <row r="110" spans="1:18" s="15" customFormat="1" ht="11.25" x14ac:dyDescent="0.2">
      <c r="L110" s="9"/>
    </row>
    <row r="111" spans="1:18" s="15" customFormat="1" ht="11.25" x14ac:dyDescent="0.2">
      <c r="L111" s="9"/>
    </row>
    <row r="112" spans="1:18" s="15" customFormat="1" ht="11.25" x14ac:dyDescent="0.2">
      <c r="L112" s="22"/>
    </row>
    <row r="113" spans="1:18" s="15" customFormat="1" ht="11.25" x14ac:dyDescent="0.2">
      <c r="L113" s="9"/>
    </row>
    <row r="114" spans="1:18" s="15" customFormat="1" ht="11.25" x14ac:dyDescent="0.2">
      <c r="A114" s="10"/>
      <c r="L114" s="16"/>
    </row>
    <row r="115" spans="1:18" s="15" customFormat="1" ht="11.25" x14ac:dyDescent="0.2">
      <c r="L115" s="23"/>
    </row>
    <row r="116" spans="1:18" ht="11.25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23"/>
      <c r="M116" s="15"/>
      <c r="N116" s="15"/>
      <c r="O116" s="15"/>
      <c r="P116" s="15"/>
      <c r="Q116" s="15"/>
      <c r="R116" s="1"/>
    </row>
    <row r="117" spans="1:18" ht="11.25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23"/>
      <c r="M117" s="15"/>
      <c r="N117" s="15"/>
      <c r="O117" s="15"/>
      <c r="P117" s="15"/>
      <c r="Q117" s="15"/>
      <c r="R117" s="1"/>
    </row>
    <row r="118" spans="1:18" ht="11.25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23"/>
      <c r="M118" s="15"/>
      <c r="N118" s="15"/>
      <c r="O118" s="15"/>
      <c r="P118" s="15"/>
      <c r="Q118" s="15"/>
      <c r="R118" s="1"/>
    </row>
    <row r="119" spans="1:18" ht="11.25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23"/>
      <c r="M119" s="15"/>
      <c r="N119" s="15"/>
      <c r="O119" s="15"/>
      <c r="P119" s="15"/>
      <c r="Q119" s="15"/>
      <c r="R119" s="1"/>
    </row>
    <row r="120" spans="1:18" ht="11.25" x14ac:dyDescent="0.2">
      <c r="L120" s="2"/>
      <c r="R120" s="1"/>
    </row>
    <row r="121" spans="1:18" ht="11.25" x14ac:dyDescent="0.2">
      <c r="L121" s="2"/>
      <c r="R121" s="1"/>
    </row>
    <row r="122" spans="1:18" ht="11.25" x14ac:dyDescent="0.2">
      <c r="L122" s="2"/>
      <c r="R122" s="1"/>
    </row>
    <row r="123" spans="1:18" ht="11.25" x14ac:dyDescent="0.2">
      <c r="L123" s="2"/>
      <c r="R123" s="1"/>
    </row>
    <row r="124" spans="1:18" ht="11.25" x14ac:dyDescent="0.2">
      <c r="L124" s="2"/>
      <c r="R124" s="1"/>
    </row>
    <row r="125" spans="1:18" ht="11.25" x14ac:dyDescent="0.2">
      <c r="L125" s="2"/>
      <c r="R125" s="1"/>
    </row>
    <row r="126" spans="1:18" ht="11.25" x14ac:dyDescent="0.2">
      <c r="L126" s="2"/>
      <c r="R126" s="1"/>
    </row>
    <row r="127" spans="1:18" ht="11.25" x14ac:dyDescent="0.2">
      <c r="L127" s="2"/>
      <c r="R127" s="1"/>
    </row>
    <row r="128" spans="1:18" ht="11.25" x14ac:dyDescent="0.2">
      <c r="L128" s="2"/>
      <c r="R128" s="1"/>
    </row>
    <row r="129" spans="12:18" ht="11.25" x14ac:dyDescent="0.2">
      <c r="L129" s="2"/>
      <c r="R129" s="1"/>
    </row>
    <row r="130" spans="12:18" ht="11.25" x14ac:dyDescent="0.2">
      <c r="L130" s="2"/>
      <c r="R130" s="1"/>
    </row>
    <row r="131" spans="12:18" ht="11.25" x14ac:dyDescent="0.2">
      <c r="L131" s="2"/>
      <c r="R131" s="1"/>
    </row>
    <row r="132" spans="12:18" ht="11.25" x14ac:dyDescent="0.2">
      <c r="L132" s="2"/>
      <c r="R132" s="1"/>
    </row>
    <row r="133" spans="12:18" ht="11.25" x14ac:dyDescent="0.2">
      <c r="L133" s="2"/>
      <c r="R133" s="1"/>
    </row>
    <row r="134" spans="12:18" ht="11.25" x14ac:dyDescent="0.2">
      <c r="L134" s="2"/>
      <c r="R134" s="1"/>
    </row>
    <row r="135" spans="12:18" ht="11.25" x14ac:dyDescent="0.2">
      <c r="L135" s="2"/>
      <c r="R135" s="1"/>
    </row>
    <row r="136" spans="12:18" ht="11.25" x14ac:dyDescent="0.2">
      <c r="L136" s="2"/>
      <c r="R136" s="1"/>
    </row>
    <row r="137" spans="12:18" ht="11.25" x14ac:dyDescent="0.2">
      <c r="L137" s="2"/>
      <c r="R137" s="1"/>
    </row>
    <row r="138" spans="12:18" ht="11.25" x14ac:dyDescent="0.2">
      <c r="L138" s="2"/>
      <c r="R138" s="1"/>
    </row>
    <row r="139" spans="12:18" ht="11.25" x14ac:dyDescent="0.2">
      <c r="L139" s="2"/>
      <c r="R139" s="1"/>
    </row>
    <row r="140" spans="12:18" ht="11.25" x14ac:dyDescent="0.2">
      <c r="L140" s="2"/>
      <c r="R140" s="1"/>
    </row>
    <row r="141" spans="12:18" ht="11.25" x14ac:dyDescent="0.2">
      <c r="L141" s="2"/>
      <c r="R141" s="1"/>
    </row>
    <row r="142" spans="12:18" ht="11.25" x14ac:dyDescent="0.2">
      <c r="L142" s="2"/>
      <c r="R142" s="1"/>
    </row>
    <row r="143" spans="12:18" ht="11.25" x14ac:dyDescent="0.2">
      <c r="L143" s="2"/>
      <c r="R143" s="1"/>
    </row>
    <row r="144" spans="12:18" ht="11.25" x14ac:dyDescent="0.2">
      <c r="L144" s="2"/>
      <c r="R144" s="1"/>
    </row>
    <row r="145" spans="12:18" ht="11.25" x14ac:dyDescent="0.2">
      <c r="L145" s="2"/>
      <c r="R145" s="1"/>
    </row>
    <row r="146" spans="12:18" ht="11.25" x14ac:dyDescent="0.2">
      <c r="L146" s="2"/>
      <c r="R146" s="1"/>
    </row>
    <row r="147" spans="12:18" ht="11.25" x14ac:dyDescent="0.2">
      <c r="L147" s="2"/>
      <c r="R147" s="1"/>
    </row>
    <row r="148" spans="12:18" ht="11.25" x14ac:dyDescent="0.2">
      <c r="L148" s="2"/>
      <c r="R148" s="1"/>
    </row>
    <row r="149" spans="12:18" ht="11.25" x14ac:dyDescent="0.2">
      <c r="L149" s="2"/>
      <c r="R149" s="1"/>
    </row>
    <row r="150" spans="12:18" ht="11.25" x14ac:dyDescent="0.2">
      <c r="L150" s="2"/>
      <c r="R150" s="1"/>
    </row>
    <row r="151" spans="12:18" ht="11.25" x14ac:dyDescent="0.2">
      <c r="L151" s="2"/>
      <c r="R151" s="1"/>
    </row>
    <row r="152" spans="12:18" ht="11.25" x14ac:dyDescent="0.2">
      <c r="L152" s="2"/>
      <c r="R152" s="1"/>
    </row>
    <row r="153" spans="12:18" ht="11.25" x14ac:dyDescent="0.2">
      <c r="L153" s="2"/>
      <c r="R153" s="1"/>
    </row>
    <row r="154" spans="12:18" ht="11.25" x14ac:dyDescent="0.2">
      <c r="L154" s="2"/>
      <c r="R154" s="1"/>
    </row>
    <row r="155" spans="12:18" ht="11.25" x14ac:dyDescent="0.2">
      <c r="L155" s="2"/>
      <c r="R155" s="1"/>
    </row>
    <row r="156" spans="12:18" ht="11.25" x14ac:dyDescent="0.2">
      <c r="L156" s="2"/>
      <c r="R156" s="1"/>
    </row>
    <row r="157" spans="12:18" ht="11.25" x14ac:dyDescent="0.2">
      <c r="L157" s="2"/>
      <c r="R157" s="1"/>
    </row>
    <row r="158" spans="12:18" ht="11.25" x14ac:dyDescent="0.2">
      <c r="L158" s="2"/>
      <c r="R158" s="1"/>
    </row>
    <row r="159" spans="12:18" ht="11.25" x14ac:dyDescent="0.2">
      <c r="L159" s="2"/>
      <c r="R159" s="1"/>
    </row>
    <row r="160" spans="12:18" ht="11.25" x14ac:dyDescent="0.2">
      <c r="L160" s="2"/>
      <c r="R160" s="1"/>
    </row>
    <row r="161" spans="12:18" ht="11.25" x14ac:dyDescent="0.2">
      <c r="L161" s="2"/>
      <c r="R161" s="1"/>
    </row>
    <row r="162" spans="12:18" ht="11.25" x14ac:dyDescent="0.2">
      <c r="L162" s="2"/>
      <c r="R162" s="1"/>
    </row>
    <row r="163" spans="12:18" ht="11.25" x14ac:dyDescent="0.2">
      <c r="L163" s="2"/>
      <c r="R163" s="1"/>
    </row>
    <row r="164" spans="12:18" ht="11.25" x14ac:dyDescent="0.2">
      <c r="L164" s="2"/>
      <c r="R164" s="1"/>
    </row>
    <row r="165" spans="12:18" ht="11.25" x14ac:dyDescent="0.2">
      <c r="L165" s="2"/>
      <c r="R165" s="1"/>
    </row>
    <row r="166" spans="12:18" ht="11.25" x14ac:dyDescent="0.2">
      <c r="L166" s="2"/>
      <c r="R166" s="1"/>
    </row>
    <row r="167" spans="12:18" ht="11.25" x14ac:dyDescent="0.2">
      <c r="L167" s="2"/>
      <c r="R167" s="1"/>
    </row>
    <row r="168" spans="12:18" ht="11.25" x14ac:dyDescent="0.2">
      <c r="L168" s="2"/>
      <c r="R168" s="1"/>
    </row>
    <row r="169" spans="12:18" ht="11.25" x14ac:dyDescent="0.2">
      <c r="L169" s="2"/>
      <c r="R169" s="1"/>
    </row>
    <row r="170" spans="12:18" ht="11.25" x14ac:dyDescent="0.2">
      <c r="L170" s="2"/>
      <c r="R170" s="1"/>
    </row>
    <row r="171" spans="12:18" ht="11.25" x14ac:dyDescent="0.2">
      <c r="L171" s="2"/>
      <c r="R171" s="1"/>
    </row>
    <row r="172" spans="12:18" ht="11.25" x14ac:dyDescent="0.2">
      <c r="L172" s="2"/>
      <c r="R172" s="1"/>
    </row>
    <row r="173" spans="12:18" ht="11.25" x14ac:dyDescent="0.2">
      <c r="L173" s="2"/>
      <c r="R173" s="1"/>
    </row>
    <row r="174" spans="12:18" ht="11.25" x14ac:dyDescent="0.2">
      <c r="L174" s="2"/>
      <c r="R174" s="1"/>
    </row>
    <row r="175" spans="12:18" ht="11.25" x14ac:dyDescent="0.2">
      <c r="L175" s="2"/>
      <c r="R175" s="1"/>
    </row>
    <row r="176" spans="12:18" ht="11.25" x14ac:dyDescent="0.2">
      <c r="L176" s="2"/>
      <c r="R176" s="1"/>
    </row>
    <row r="177" spans="12:18" ht="11.25" x14ac:dyDescent="0.2">
      <c r="L177" s="2"/>
      <c r="R177" s="1"/>
    </row>
    <row r="178" spans="12:18" ht="11.25" x14ac:dyDescent="0.2">
      <c r="L178" s="2"/>
      <c r="R178" s="1"/>
    </row>
    <row r="179" spans="12:18" ht="11.25" x14ac:dyDescent="0.2">
      <c r="L179" s="2"/>
      <c r="R179" s="1"/>
    </row>
    <row r="180" spans="12:18" ht="11.25" x14ac:dyDescent="0.2">
      <c r="L180" s="2"/>
      <c r="R180" s="1"/>
    </row>
    <row r="181" spans="12:18" ht="11.25" x14ac:dyDescent="0.2">
      <c r="L181" s="2"/>
      <c r="R181" s="1"/>
    </row>
    <row r="182" spans="12:18" ht="11.25" x14ac:dyDescent="0.2">
      <c r="L182" s="2"/>
      <c r="R182" s="1"/>
    </row>
    <row r="183" spans="12:18" ht="11.25" x14ac:dyDescent="0.2">
      <c r="L183" s="2"/>
      <c r="R183" s="1"/>
    </row>
    <row r="184" spans="12:18" ht="11.25" x14ac:dyDescent="0.2">
      <c r="L184" s="2"/>
      <c r="R184" s="1"/>
    </row>
    <row r="185" spans="12:18" ht="11.25" x14ac:dyDescent="0.2">
      <c r="L185" s="2"/>
      <c r="R185" s="1"/>
    </row>
    <row r="186" spans="12:18" ht="11.25" x14ac:dyDescent="0.2">
      <c r="L186" s="2"/>
      <c r="R186" s="1"/>
    </row>
    <row r="187" spans="12:18" ht="11.25" x14ac:dyDescent="0.2">
      <c r="L187" s="2"/>
      <c r="R187" s="1"/>
    </row>
    <row r="188" spans="12:18" ht="11.25" x14ac:dyDescent="0.2">
      <c r="L188" s="2"/>
      <c r="R188" s="1"/>
    </row>
    <row r="189" spans="12:18" ht="11.25" x14ac:dyDescent="0.2">
      <c r="L189" s="2"/>
      <c r="R189" s="1"/>
    </row>
    <row r="190" spans="12:18" ht="11.25" x14ac:dyDescent="0.2">
      <c r="L190" s="2"/>
      <c r="R190" s="1"/>
    </row>
    <row r="191" spans="12:18" ht="11.25" x14ac:dyDescent="0.2">
      <c r="L191" s="2"/>
      <c r="R191" s="1"/>
    </row>
    <row r="192" spans="12:18" ht="11.25" x14ac:dyDescent="0.2">
      <c r="L192" s="2"/>
      <c r="R192" s="1"/>
    </row>
    <row r="193" spans="12:18" ht="11.25" x14ac:dyDescent="0.2">
      <c r="L193" s="2"/>
      <c r="R193" s="1"/>
    </row>
    <row r="194" spans="12:18" ht="11.25" x14ac:dyDescent="0.2">
      <c r="L194" s="2"/>
      <c r="R194" s="1"/>
    </row>
    <row r="195" spans="12:18" ht="11.25" x14ac:dyDescent="0.2">
      <c r="L195" s="2"/>
      <c r="R195" s="1"/>
    </row>
    <row r="196" spans="12:18" ht="11.25" x14ac:dyDescent="0.2">
      <c r="L196" s="2"/>
      <c r="R196" s="1"/>
    </row>
    <row r="197" spans="12:18" ht="11.25" x14ac:dyDescent="0.2">
      <c r="L197" s="2"/>
      <c r="R197" s="1"/>
    </row>
    <row r="198" spans="12:18" ht="11.25" x14ac:dyDescent="0.2">
      <c r="L198" s="2"/>
      <c r="R198" s="1"/>
    </row>
    <row r="199" spans="12:18" ht="11.25" x14ac:dyDescent="0.2">
      <c r="L199" s="2"/>
      <c r="R199" s="1"/>
    </row>
    <row r="200" spans="12:18" ht="11.25" x14ac:dyDescent="0.2">
      <c r="L200" s="2"/>
      <c r="R200" s="1"/>
    </row>
  </sheetData>
  <sheetProtection password="8B40" sheet="1" objects="1" scenarios="1" formatColumns="0"/>
  <mergeCells count="11">
    <mergeCell ref="T4:Y5"/>
    <mergeCell ref="C1:O1"/>
    <mergeCell ref="C2:L2"/>
    <mergeCell ref="C3:Q3"/>
    <mergeCell ref="C75:K75"/>
    <mergeCell ref="C4:E4"/>
    <mergeCell ref="F4:I4"/>
    <mergeCell ref="J4:L4"/>
    <mergeCell ref="E33:I33"/>
    <mergeCell ref="E39:I39"/>
    <mergeCell ref="G5:J5"/>
  </mergeCells>
  <phoneticPr fontId="0" type="noConversion"/>
  <dataValidations count="1">
    <dataValidation type="list" allowBlank="1" showInputMessage="1" showErrorMessage="1" sqref="B84">
      <formula1>$G$95:$G$97</formula1>
    </dataValidation>
  </dataValidations>
  <printOptions horizontalCentered="1"/>
  <pageMargins left="0.5" right="0.5" top="0.5" bottom="0.5" header="0.3" footer="0.3"/>
  <pageSetup scale="71" orientation="portrait" horizontalDpi="300" verticalDpi="300" r:id="rId1"/>
  <headerFooter alignWithMargins="0">
    <oddFooter>&amp;C&amp;8printed on &amp;D &amp;T</oddFooter>
  </headerFooter>
  <ignoredErrors>
    <ignoredError sqref="T18:Y18 U26:Y26 Y32 T38:Y38 T48:Y48" unlockedFormula="1"/>
    <ignoredError sqref="U21:Y21 T8:X17 D18 T28:X28 T34:X34 T42:X42 T44:X47 C48:I48 T31:X31 T29 V29:X30 T36:X37 U35:X35 T40:X40 L8:M8" emptyCellReference="1"/>
    <ignoredError sqref="U32:X32" unlockedFormula="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0"/>
    <pageSetUpPr fitToPage="1"/>
  </sheetPr>
  <dimension ref="A1:P69"/>
  <sheetViews>
    <sheetView workbookViewId="0">
      <selection activeCell="B6" sqref="B6:B7"/>
    </sheetView>
  </sheetViews>
  <sheetFormatPr defaultRowHeight="12.75" x14ac:dyDescent="0.2"/>
  <cols>
    <col min="1" max="1" width="4.140625" style="51" customWidth="1"/>
    <col min="2" max="2" width="29.7109375" style="51" customWidth="1"/>
    <col min="3" max="3" width="21.28515625" style="51" customWidth="1"/>
    <col min="4" max="4" width="6.42578125" style="51" customWidth="1"/>
    <col min="5" max="10" width="11.28515625" style="53" customWidth="1"/>
    <col min="11" max="11" width="11" style="51" customWidth="1"/>
    <col min="12" max="16" width="8.140625" style="51" customWidth="1"/>
    <col min="17" max="16384" width="9.140625" style="51"/>
  </cols>
  <sheetData>
    <row r="1" spans="1:16" x14ac:dyDescent="0.2">
      <c r="B1" s="52"/>
      <c r="K1" s="244" t="s">
        <v>102</v>
      </c>
      <c r="P1" s="215" t="str">
        <f>'UNL Budget'!Q1</f>
        <v>form version 10/22/13</v>
      </c>
    </row>
    <row r="2" spans="1:16" x14ac:dyDescent="0.2">
      <c r="C2" s="54"/>
      <c r="D2" s="55"/>
      <c r="K2" s="244"/>
    </row>
    <row r="3" spans="1:16" x14ac:dyDescent="0.2">
      <c r="C3" s="54"/>
      <c r="D3" s="55"/>
      <c r="K3" s="244"/>
    </row>
    <row r="4" spans="1:16" x14ac:dyDescent="0.2">
      <c r="K4" s="244"/>
      <c r="L4" s="245" t="s">
        <v>54</v>
      </c>
      <c r="M4" s="245"/>
      <c r="N4" s="245"/>
      <c r="O4" s="245"/>
      <c r="P4" s="245"/>
    </row>
    <row r="5" spans="1:16" ht="27.75" customHeight="1" x14ac:dyDescent="0.2">
      <c r="B5" s="56" t="s">
        <v>103</v>
      </c>
      <c r="C5" s="56" t="s">
        <v>104</v>
      </c>
      <c r="D5" s="56"/>
      <c r="E5" s="57" t="s">
        <v>55</v>
      </c>
      <c r="F5" s="57" t="s">
        <v>13</v>
      </c>
      <c r="G5" s="57" t="s">
        <v>45</v>
      </c>
      <c r="H5" s="57" t="s">
        <v>46</v>
      </c>
      <c r="I5" s="57" t="s">
        <v>47</v>
      </c>
      <c r="J5" s="57" t="s">
        <v>56</v>
      </c>
      <c r="K5" s="244"/>
      <c r="L5" s="57" t="s">
        <v>55</v>
      </c>
      <c r="M5" s="57" t="s">
        <v>13</v>
      </c>
      <c r="N5" s="57" t="s">
        <v>45</v>
      </c>
      <c r="O5" s="57" t="s">
        <v>46</v>
      </c>
      <c r="P5" s="57" t="s">
        <v>47</v>
      </c>
    </row>
    <row r="6" spans="1:16" x14ac:dyDescent="0.2">
      <c r="A6" s="51">
        <v>1</v>
      </c>
      <c r="B6" s="246"/>
      <c r="C6" s="246"/>
      <c r="D6" s="58" t="s">
        <v>57</v>
      </c>
      <c r="E6" s="59"/>
      <c r="F6" s="59"/>
      <c r="G6" s="59"/>
      <c r="H6" s="59"/>
      <c r="I6" s="59"/>
      <c r="J6" s="60">
        <f t="shared" ref="J6:J64" si="0">SUM(E6:I6)</f>
        <v>0</v>
      </c>
      <c r="K6" s="243"/>
      <c r="L6" s="242">
        <f>IF(K6="Y"," ",IF(E6+E7&gt;25000,25000,E6+E7))</f>
        <v>0</v>
      </c>
      <c r="M6" s="242">
        <f>IF(K6="Y"," ",IF(L6&gt;=25000,0,IF(F6+F7&gt;=(25000-L6),25000-L6,F6+F7)))</f>
        <v>0</v>
      </c>
      <c r="N6" s="242">
        <f>IF(K6="Y"," ",IF(L6+M6&gt;=25000,0,IF(G6+G7&gt;(25000-M6-L6),25000-M6-L6,G6+G7)))</f>
        <v>0</v>
      </c>
      <c r="O6" s="242">
        <f>IF(K6="Y"," ",IF(L6+M6+N6&gt;=25000,0,IF(H6+H7&gt;(25000-N6-M6-L6),25000-N6-M6-L6,H6+H7)))</f>
        <v>0</v>
      </c>
      <c r="P6" s="242">
        <f>IF(K6="Y"," ",IF(L6+M6+N6+O6&gt;=25000,0,IF(I6+I7&gt;(25000-O6-N6-M6-L6),25000-O6-N6-M6-L6,I6+I7)))</f>
        <v>0</v>
      </c>
    </row>
    <row r="7" spans="1:16" x14ac:dyDescent="0.2">
      <c r="B7" s="246"/>
      <c r="C7" s="246"/>
      <c r="D7" s="58" t="s">
        <v>58</v>
      </c>
      <c r="E7" s="59"/>
      <c r="F7" s="59"/>
      <c r="G7" s="59"/>
      <c r="H7" s="59"/>
      <c r="I7" s="59"/>
      <c r="J7" s="60">
        <f t="shared" si="0"/>
        <v>0</v>
      </c>
      <c r="K7" s="243"/>
      <c r="L7" s="242"/>
      <c r="M7" s="242"/>
      <c r="N7" s="242"/>
      <c r="O7" s="242"/>
      <c r="P7" s="242"/>
    </row>
    <row r="8" spans="1:16" s="247" customFormat="1" x14ac:dyDescent="0.2">
      <c r="B8" s="248"/>
      <c r="C8" s="248"/>
      <c r="D8" s="249" t="s">
        <v>56</v>
      </c>
      <c r="E8" s="250">
        <f>SUM(E6:E7)</f>
        <v>0</v>
      </c>
      <c r="F8" s="250">
        <f t="shared" ref="F8:J8" si="1">SUM(F6:F7)</f>
        <v>0</v>
      </c>
      <c r="G8" s="250">
        <f t="shared" si="1"/>
        <v>0</v>
      </c>
      <c r="H8" s="250">
        <f t="shared" si="1"/>
        <v>0</v>
      </c>
      <c r="I8" s="250">
        <f t="shared" si="1"/>
        <v>0</v>
      </c>
      <c r="J8" s="250">
        <f t="shared" si="1"/>
        <v>0</v>
      </c>
      <c r="K8" s="251"/>
      <c r="L8" s="252"/>
      <c r="M8" s="252"/>
      <c r="N8" s="252"/>
      <c r="O8" s="252"/>
      <c r="P8" s="252"/>
    </row>
    <row r="9" spans="1:16" x14ac:dyDescent="0.2">
      <c r="A9" s="51">
        <v>2</v>
      </c>
      <c r="B9" s="246"/>
      <c r="C9" s="246"/>
      <c r="D9" s="58" t="s">
        <v>57</v>
      </c>
      <c r="E9" s="59"/>
      <c r="F9" s="59"/>
      <c r="G9" s="59"/>
      <c r="H9" s="59"/>
      <c r="I9" s="59"/>
      <c r="J9" s="60">
        <f t="shared" si="0"/>
        <v>0</v>
      </c>
      <c r="K9" s="243"/>
      <c r="L9" s="242">
        <f>IF(K9="Y"," ",IF(E9+E10&gt;25000,25000,E9+E10))</f>
        <v>0</v>
      </c>
      <c r="M9" s="242">
        <f>IF(K9="Y"," ",IF(L9&gt;=25000,0,IF(F9+F10&gt;=(25000-L9),25000-L9,F9+F10)))</f>
        <v>0</v>
      </c>
      <c r="N9" s="242">
        <f>IF(K9="Y"," ",IF(L9+M9&gt;=25000,0,IF(G9+G10&gt;(25000-M9-L9),25000-M9-L9,G9+G10)))</f>
        <v>0</v>
      </c>
      <c r="O9" s="242">
        <f>IF(K9="Y"," ",IF(L9+M9+N9&gt;=25000,0,IF(H9+H10&gt;(25000-N9-M9-L9),25000-N9-M9-L9,H9+H10)))</f>
        <v>0</v>
      </c>
      <c r="P9" s="242">
        <f>IF(K9="Y"," ",IF(L9+M9+N9+O9&gt;=25000,0,IF(I9+I10&gt;(25000-O9-N9-M9-L9),25000-O9-N9-M9-L9,I9+I10)))</f>
        <v>0</v>
      </c>
    </row>
    <row r="10" spans="1:16" x14ac:dyDescent="0.2">
      <c r="B10" s="246"/>
      <c r="C10" s="246"/>
      <c r="D10" s="58" t="s">
        <v>58</v>
      </c>
      <c r="E10" s="59"/>
      <c r="F10" s="59"/>
      <c r="G10" s="59"/>
      <c r="H10" s="59"/>
      <c r="I10" s="59"/>
      <c r="J10" s="60">
        <f t="shared" si="0"/>
        <v>0</v>
      </c>
      <c r="K10" s="243"/>
      <c r="L10" s="242"/>
      <c r="M10" s="242"/>
      <c r="N10" s="242"/>
      <c r="O10" s="242"/>
      <c r="P10" s="242"/>
    </row>
    <row r="11" spans="1:16" s="247" customFormat="1" x14ac:dyDescent="0.2">
      <c r="B11" s="248"/>
      <c r="C11" s="248"/>
      <c r="D11" s="249" t="s">
        <v>56</v>
      </c>
      <c r="E11" s="250">
        <f>SUM(E9:E10)</f>
        <v>0</v>
      </c>
      <c r="F11" s="250">
        <f t="shared" ref="F11:J11" si="2">SUM(F9:F10)</f>
        <v>0</v>
      </c>
      <c r="G11" s="250">
        <f t="shared" si="2"/>
        <v>0</v>
      </c>
      <c r="H11" s="250">
        <f t="shared" si="2"/>
        <v>0</v>
      </c>
      <c r="I11" s="250">
        <f t="shared" si="2"/>
        <v>0</v>
      </c>
      <c r="J11" s="250">
        <f t="shared" si="2"/>
        <v>0</v>
      </c>
      <c r="K11" s="251"/>
      <c r="L11" s="252"/>
      <c r="M11" s="252"/>
      <c r="N11" s="252"/>
      <c r="O11" s="252"/>
      <c r="P11" s="252"/>
    </row>
    <row r="12" spans="1:16" x14ac:dyDescent="0.2">
      <c r="A12" s="51">
        <v>3</v>
      </c>
      <c r="B12" s="246"/>
      <c r="C12" s="246"/>
      <c r="D12" s="58" t="s">
        <v>57</v>
      </c>
      <c r="E12" s="59"/>
      <c r="F12" s="59"/>
      <c r="G12" s="59"/>
      <c r="H12" s="59"/>
      <c r="I12" s="59"/>
      <c r="J12" s="60">
        <f t="shared" si="0"/>
        <v>0</v>
      </c>
      <c r="K12" s="243"/>
      <c r="L12" s="242">
        <f>IF(K12="Y"," ",IF(E12+E13&gt;25000,25000,E12+E13))</f>
        <v>0</v>
      </c>
      <c r="M12" s="242">
        <f>IF(K12="Y"," ",IF(L12&gt;=25000,0,IF(F12+F13&gt;=(25000-L12),25000-L12,F12+F13)))</f>
        <v>0</v>
      </c>
      <c r="N12" s="242">
        <f>IF(K12="Y"," ",IF(L12+M12&gt;=25000,0,IF(G12+G13&gt;(25000-M12-L12),25000-M12-L12,G12+G13)))</f>
        <v>0</v>
      </c>
      <c r="O12" s="242">
        <f>IF(K12="Y"," ",IF(L12+M12+N12&gt;=25000,0,IF(H12+H13&gt;(25000-N12-M12-L12),25000-N12-M12-L12,H12+H13)))</f>
        <v>0</v>
      </c>
      <c r="P12" s="242">
        <f>IF(K12="Y"," ",IF(L12+M12+N12+O12&gt;=25000,0,IF(I12+I13&gt;(25000-O12-N12-M12-L12),25000-O12-N12-M12-L12,I12+I13)))</f>
        <v>0</v>
      </c>
    </row>
    <row r="13" spans="1:16" x14ac:dyDescent="0.2">
      <c r="B13" s="246"/>
      <c r="C13" s="246"/>
      <c r="D13" s="58" t="s">
        <v>58</v>
      </c>
      <c r="E13" s="59"/>
      <c r="F13" s="59"/>
      <c r="G13" s="59"/>
      <c r="H13" s="59"/>
      <c r="I13" s="59"/>
      <c r="J13" s="60">
        <f t="shared" si="0"/>
        <v>0</v>
      </c>
      <c r="K13" s="243"/>
      <c r="L13" s="242"/>
      <c r="M13" s="242"/>
      <c r="N13" s="242"/>
      <c r="O13" s="242"/>
      <c r="P13" s="242"/>
    </row>
    <row r="14" spans="1:16" s="247" customFormat="1" x14ac:dyDescent="0.2">
      <c r="B14" s="248"/>
      <c r="C14" s="248"/>
      <c r="D14" s="249" t="s">
        <v>56</v>
      </c>
      <c r="E14" s="250">
        <f>SUM(E12:E13)</f>
        <v>0</v>
      </c>
      <c r="F14" s="250">
        <f t="shared" ref="F14:J14" si="3">SUM(F12:F13)</f>
        <v>0</v>
      </c>
      <c r="G14" s="250">
        <f t="shared" si="3"/>
        <v>0</v>
      </c>
      <c r="H14" s="250">
        <f t="shared" si="3"/>
        <v>0</v>
      </c>
      <c r="I14" s="250">
        <f t="shared" si="3"/>
        <v>0</v>
      </c>
      <c r="J14" s="250">
        <f t="shared" si="3"/>
        <v>0</v>
      </c>
      <c r="K14" s="251"/>
      <c r="L14" s="252"/>
      <c r="M14" s="252"/>
      <c r="N14" s="252"/>
      <c r="O14" s="252"/>
      <c r="P14" s="252"/>
    </row>
    <row r="15" spans="1:16" x14ac:dyDescent="0.2">
      <c r="A15" s="51">
        <v>4</v>
      </c>
      <c r="B15" s="246"/>
      <c r="C15" s="246"/>
      <c r="D15" s="58" t="s">
        <v>57</v>
      </c>
      <c r="E15" s="59"/>
      <c r="F15" s="59"/>
      <c r="G15" s="59"/>
      <c r="H15" s="59"/>
      <c r="I15" s="59"/>
      <c r="J15" s="60">
        <f t="shared" si="0"/>
        <v>0</v>
      </c>
      <c r="K15" s="243"/>
      <c r="L15" s="242">
        <f>IF(K15="Y"," ",IF(E15+E16&gt;25000,25000,E15+E16))</f>
        <v>0</v>
      </c>
      <c r="M15" s="242">
        <f>IF(K15="Y"," ",IF(L15&gt;=25000,0,IF(F15+F16&gt;=(25000-L15),25000-L15,F15+F16)))</f>
        <v>0</v>
      </c>
      <c r="N15" s="242">
        <f>IF(K15="Y"," ",IF(L15+M15&gt;=25000,0,IF(G15+G16&gt;(25000-M15-L15),25000-M15-L15,G15+G16)))</f>
        <v>0</v>
      </c>
      <c r="O15" s="242">
        <f>IF(K15="Y"," ",IF(L15+M15+N15&gt;=25000,0,IF(H15+H16&gt;(25000-N15-M15-L15),25000-N15-M15-L15,H15+H16)))</f>
        <v>0</v>
      </c>
      <c r="P15" s="242">
        <f>IF(K15="Y"," ",IF(L15+M15+N15+O15&gt;=25000,0,IF(I15+I16&gt;(25000-O15-N15-M15-L15),25000-O15-N15-M15-L15,I15+I16)))</f>
        <v>0</v>
      </c>
    </row>
    <row r="16" spans="1:16" x14ac:dyDescent="0.2">
      <c r="B16" s="246"/>
      <c r="C16" s="246"/>
      <c r="D16" s="58" t="s">
        <v>58</v>
      </c>
      <c r="E16" s="59"/>
      <c r="F16" s="59"/>
      <c r="G16" s="59"/>
      <c r="H16" s="59"/>
      <c r="I16" s="59"/>
      <c r="J16" s="60">
        <f t="shared" si="0"/>
        <v>0</v>
      </c>
      <c r="K16" s="243"/>
      <c r="L16" s="242"/>
      <c r="M16" s="242"/>
      <c r="N16" s="242"/>
      <c r="O16" s="242"/>
      <c r="P16" s="242"/>
    </row>
    <row r="17" spans="1:16" s="247" customFormat="1" x14ac:dyDescent="0.2">
      <c r="B17" s="248"/>
      <c r="C17" s="248"/>
      <c r="D17" s="249" t="s">
        <v>56</v>
      </c>
      <c r="E17" s="250">
        <f>SUM(E15:E16)</f>
        <v>0</v>
      </c>
      <c r="F17" s="250">
        <f t="shared" ref="F17:J17" si="4">SUM(F15:F16)</f>
        <v>0</v>
      </c>
      <c r="G17" s="250">
        <f t="shared" si="4"/>
        <v>0</v>
      </c>
      <c r="H17" s="250">
        <f t="shared" si="4"/>
        <v>0</v>
      </c>
      <c r="I17" s="250">
        <f t="shared" si="4"/>
        <v>0</v>
      </c>
      <c r="J17" s="250">
        <f t="shared" si="4"/>
        <v>0</v>
      </c>
      <c r="K17" s="251"/>
      <c r="L17" s="252"/>
      <c r="M17" s="252"/>
      <c r="N17" s="252"/>
      <c r="O17" s="252"/>
      <c r="P17" s="252"/>
    </row>
    <row r="18" spans="1:16" x14ac:dyDescent="0.2">
      <c r="A18" s="51">
        <v>5</v>
      </c>
      <c r="B18" s="246"/>
      <c r="C18" s="246"/>
      <c r="D18" s="58" t="s">
        <v>57</v>
      </c>
      <c r="E18" s="59"/>
      <c r="F18" s="59"/>
      <c r="G18" s="59"/>
      <c r="H18" s="59"/>
      <c r="I18" s="59"/>
      <c r="J18" s="60">
        <f t="shared" si="0"/>
        <v>0</v>
      </c>
      <c r="K18" s="243"/>
      <c r="L18" s="242">
        <f>IF(K18="Y"," ",IF(E18+E19&gt;25000,25000,E18+E19))</f>
        <v>0</v>
      </c>
      <c r="M18" s="242">
        <f>IF(K18="Y"," ",IF(L18&gt;=25000,0,IF(F18+F19&gt;=(25000-L18),25000-L18,F18+F19)))</f>
        <v>0</v>
      </c>
      <c r="N18" s="242">
        <f>IF(K18="Y"," ",IF(L18+M18&gt;=25000,0,IF(G18+G19&gt;(25000-M18-L18),25000-M18-L18,G18+G19)))</f>
        <v>0</v>
      </c>
      <c r="O18" s="242">
        <f>IF(K18="Y"," ",IF(L18+M18+N18&gt;=25000,0,IF(H18+H19&gt;(25000-N18-M18-L18),25000-N18-M18-L18,H18+H19)))</f>
        <v>0</v>
      </c>
      <c r="P18" s="242">
        <f>IF(K18="Y"," ",IF(L18+M18+N18+O18&gt;=25000,0,IF(I18+I19&gt;(25000-O18-N18-M18-L18),25000-O18-N18-M18-L18,I18+I19)))</f>
        <v>0</v>
      </c>
    </row>
    <row r="19" spans="1:16" x14ac:dyDescent="0.2">
      <c r="B19" s="246"/>
      <c r="C19" s="246"/>
      <c r="D19" s="58" t="s">
        <v>58</v>
      </c>
      <c r="E19" s="59"/>
      <c r="F19" s="59"/>
      <c r="G19" s="59"/>
      <c r="H19" s="59"/>
      <c r="I19" s="59"/>
      <c r="J19" s="60">
        <f t="shared" si="0"/>
        <v>0</v>
      </c>
      <c r="K19" s="243"/>
      <c r="L19" s="242"/>
      <c r="M19" s="242"/>
      <c r="N19" s="242"/>
      <c r="O19" s="242"/>
      <c r="P19" s="242"/>
    </row>
    <row r="20" spans="1:16" s="247" customFormat="1" x14ac:dyDescent="0.2">
      <c r="B20" s="248"/>
      <c r="C20" s="248"/>
      <c r="D20" s="249" t="s">
        <v>56</v>
      </c>
      <c r="E20" s="250">
        <f>SUM(E18:E19)</f>
        <v>0</v>
      </c>
      <c r="F20" s="250">
        <f t="shared" ref="F20:J20" si="5">SUM(F18:F19)</f>
        <v>0</v>
      </c>
      <c r="G20" s="250">
        <f t="shared" si="5"/>
        <v>0</v>
      </c>
      <c r="H20" s="250">
        <f t="shared" si="5"/>
        <v>0</v>
      </c>
      <c r="I20" s="250">
        <f t="shared" si="5"/>
        <v>0</v>
      </c>
      <c r="J20" s="250">
        <f t="shared" si="5"/>
        <v>0</v>
      </c>
      <c r="K20" s="251"/>
      <c r="L20" s="252"/>
      <c r="M20" s="252"/>
      <c r="N20" s="252"/>
      <c r="O20" s="252"/>
      <c r="P20" s="252"/>
    </row>
    <row r="21" spans="1:16" x14ac:dyDescent="0.2">
      <c r="A21" s="51">
        <v>6</v>
      </c>
      <c r="B21" s="246"/>
      <c r="C21" s="246"/>
      <c r="D21" s="58" t="s">
        <v>57</v>
      </c>
      <c r="E21" s="59"/>
      <c r="F21" s="59"/>
      <c r="G21" s="59"/>
      <c r="H21" s="59"/>
      <c r="I21" s="59"/>
      <c r="J21" s="60">
        <f t="shared" si="0"/>
        <v>0</v>
      </c>
      <c r="K21" s="243"/>
      <c r="L21" s="242">
        <f>IF(K21="Y"," ",IF(E21+E22&gt;25000,25000,E21+E22))</f>
        <v>0</v>
      </c>
      <c r="M21" s="242">
        <f>IF(K21="Y"," ",IF(L21&gt;=25000,0,IF(F21+F22&gt;=(25000-L21),25000-L21,F21+F22)))</f>
        <v>0</v>
      </c>
      <c r="N21" s="242">
        <f>IF(K21="Y"," ",IF(L21+M21&gt;=25000,0,IF(G21+G22&gt;(25000-M21-L21),25000-M21-L21,G21+G22)))</f>
        <v>0</v>
      </c>
      <c r="O21" s="242">
        <f>IF(K21="Y"," ",IF(L21+M21+N21&gt;=25000,0,IF(H21+H22&gt;(25000-N21-M21-L21),25000-N21-M21-L21,H21+H22)))</f>
        <v>0</v>
      </c>
      <c r="P21" s="242">
        <f>IF(K21="Y"," ",IF(L21+M21+N21+O21&gt;=25000,0,IF(I21+I22&gt;(25000-O21-N21-M21-L21),25000-O21-N21-M21-L21,I21+I22)))</f>
        <v>0</v>
      </c>
    </row>
    <row r="22" spans="1:16" x14ac:dyDescent="0.2">
      <c r="B22" s="246"/>
      <c r="C22" s="246"/>
      <c r="D22" s="58" t="s">
        <v>58</v>
      </c>
      <c r="E22" s="59"/>
      <c r="F22" s="59"/>
      <c r="G22" s="59"/>
      <c r="H22" s="59"/>
      <c r="I22" s="59"/>
      <c r="J22" s="60">
        <f t="shared" si="0"/>
        <v>0</v>
      </c>
      <c r="K22" s="243"/>
      <c r="L22" s="242"/>
      <c r="M22" s="242"/>
      <c r="N22" s="242"/>
      <c r="O22" s="242"/>
      <c r="P22" s="242"/>
    </row>
    <row r="23" spans="1:16" s="247" customFormat="1" x14ac:dyDescent="0.2">
      <c r="B23" s="248"/>
      <c r="C23" s="248"/>
      <c r="D23" s="249" t="s">
        <v>56</v>
      </c>
      <c r="E23" s="250">
        <f>SUM(E21:E22)</f>
        <v>0</v>
      </c>
      <c r="F23" s="250">
        <f t="shared" ref="F23:J23" si="6">SUM(F21:F22)</f>
        <v>0</v>
      </c>
      <c r="G23" s="250">
        <f t="shared" si="6"/>
        <v>0</v>
      </c>
      <c r="H23" s="250">
        <f t="shared" si="6"/>
        <v>0</v>
      </c>
      <c r="I23" s="250">
        <f t="shared" si="6"/>
        <v>0</v>
      </c>
      <c r="J23" s="250">
        <f t="shared" si="6"/>
        <v>0</v>
      </c>
      <c r="K23" s="251"/>
      <c r="L23" s="252"/>
      <c r="M23" s="252"/>
      <c r="N23" s="252"/>
      <c r="O23" s="252"/>
      <c r="P23" s="252"/>
    </row>
    <row r="24" spans="1:16" x14ac:dyDescent="0.2">
      <c r="A24" s="51">
        <v>7</v>
      </c>
      <c r="B24" s="246"/>
      <c r="C24" s="246"/>
      <c r="D24" s="58" t="s">
        <v>57</v>
      </c>
      <c r="E24" s="59"/>
      <c r="F24" s="59"/>
      <c r="G24" s="59"/>
      <c r="H24" s="59"/>
      <c r="I24" s="59"/>
      <c r="J24" s="60">
        <f t="shared" ref="J24:J52" si="7">SUM(E24:I24)</f>
        <v>0</v>
      </c>
      <c r="K24" s="243"/>
      <c r="L24" s="242">
        <f>IF(K24="Y"," ",IF(E24+E25&gt;25000,25000,E24+E25))</f>
        <v>0</v>
      </c>
      <c r="M24" s="242">
        <f>IF(K24="Y"," ",IF(L24&gt;=25000,0,IF(F24+F25&gt;=(25000-L24),25000-L24,F24+F25)))</f>
        <v>0</v>
      </c>
      <c r="N24" s="242">
        <f>IF(K24="Y"," ",IF(L24+M24&gt;=25000,0,IF(G24+G25&gt;(25000-M24-L24),25000-M24-L24,G24+G25)))</f>
        <v>0</v>
      </c>
      <c r="O24" s="242">
        <f>IF(K24="Y"," ",IF(L24+M24+N24&gt;=25000,0,IF(H24+H25&gt;(25000-N24-M24-L24),25000-N24-M24-L24,H24+H25)))</f>
        <v>0</v>
      </c>
      <c r="P24" s="242">
        <f>IF(K24="Y"," ",IF(L24+M24+N24+O24&gt;=25000,0,IF(I24+I25&gt;(25000-O24-N24-M24-L24),25000-O24-N24-M24-L24,I24+I25)))</f>
        <v>0</v>
      </c>
    </row>
    <row r="25" spans="1:16" x14ac:dyDescent="0.2">
      <c r="B25" s="246"/>
      <c r="C25" s="246"/>
      <c r="D25" s="58" t="s">
        <v>58</v>
      </c>
      <c r="E25" s="59"/>
      <c r="F25" s="59"/>
      <c r="G25" s="59"/>
      <c r="H25" s="59"/>
      <c r="I25" s="59"/>
      <c r="J25" s="60">
        <f t="shared" si="7"/>
        <v>0</v>
      </c>
      <c r="K25" s="243"/>
      <c r="L25" s="242"/>
      <c r="M25" s="242"/>
      <c r="N25" s="242"/>
      <c r="O25" s="242"/>
      <c r="P25" s="242"/>
    </row>
    <row r="26" spans="1:16" s="247" customFormat="1" x14ac:dyDescent="0.2">
      <c r="B26" s="248"/>
      <c r="C26" s="248"/>
      <c r="D26" s="249" t="s">
        <v>56</v>
      </c>
      <c r="E26" s="250">
        <f>SUM(E24:E25)</f>
        <v>0</v>
      </c>
      <c r="F26" s="250">
        <f t="shared" ref="F26:J26" si="8">SUM(F24:F25)</f>
        <v>0</v>
      </c>
      <c r="G26" s="250">
        <f t="shared" si="8"/>
        <v>0</v>
      </c>
      <c r="H26" s="250">
        <f t="shared" si="8"/>
        <v>0</v>
      </c>
      <c r="I26" s="250">
        <f t="shared" si="8"/>
        <v>0</v>
      </c>
      <c r="J26" s="250">
        <f t="shared" si="8"/>
        <v>0</v>
      </c>
      <c r="K26" s="251"/>
      <c r="L26" s="252"/>
      <c r="M26" s="252"/>
      <c r="N26" s="252"/>
      <c r="O26" s="252"/>
      <c r="P26" s="252"/>
    </row>
    <row r="27" spans="1:16" x14ac:dyDescent="0.2">
      <c r="A27" s="51">
        <v>8</v>
      </c>
      <c r="B27" s="246"/>
      <c r="C27" s="246"/>
      <c r="D27" s="58" t="s">
        <v>57</v>
      </c>
      <c r="E27" s="59"/>
      <c r="F27" s="59"/>
      <c r="G27" s="59"/>
      <c r="H27" s="59"/>
      <c r="I27" s="59"/>
      <c r="J27" s="60">
        <f t="shared" si="7"/>
        <v>0</v>
      </c>
      <c r="K27" s="243"/>
      <c r="L27" s="242">
        <f>IF(K27="Y"," ",IF(E27+E28&gt;25000,25000,E27+E28))</f>
        <v>0</v>
      </c>
      <c r="M27" s="242">
        <f>IF(K27="Y"," ",IF(L27&gt;=25000,0,IF(F27+F28&gt;=(25000-L27),25000-L27,F27+F28)))</f>
        <v>0</v>
      </c>
      <c r="N27" s="242">
        <f>IF(K27="Y"," ",IF(L27+M27&gt;=25000,0,IF(G27+G28&gt;(25000-M27-L27),25000-M27-L27,G27+G28)))</f>
        <v>0</v>
      </c>
      <c r="O27" s="242">
        <f>IF(K27="Y"," ",IF(L27+M27+N27&gt;=25000,0,IF(H27+H28&gt;(25000-N27-M27-L27),25000-N27-M27-L27,H27+H28)))</f>
        <v>0</v>
      </c>
      <c r="P27" s="242">
        <f>IF(K27="Y"," ",IF(L27+M27+N27+O27&gt;=25000,0,IF(I27+I28&gt;(25000-O27-N27-M27-L27),25000-O27-N27-M27-L27,I27+I28)))</f>
        <v>0</v>
      </c>
    </row>
    <row r="28" spans="1:16" x14ac:dyDescent="0.2">
      <c r="B28" s="246"/>
      <c r="C28" s="246"/>
      <c r="D28" s="58" t="s">
        <v>58</v>
      </c>
      <c r="E28" s="59"/>
      <c r="F28" s="59"/>
      <c r="G28" s="59"/>
      <c r="H28" s="59"/>
      <c r="I28" s="59"/>
      <c r="J28" s="60">
        <f t="shared" si="7"/>
        <v>0</v>
      </c>
      <c r="K28" s="243"/>
      <c r="L28" s="242"/>
      <c r="M28" s="242"/>
      <c r="N28" s="242"/>
      <c r="O28" s="242"/>
      <c r="P28" s="242"/>
    </row>
    <row r="29" spans="1:16" s="247" customFormat="1" x14ac:dyDescent="0.2">
      <c r="B29" s="248"/>
      <c r="C29" s="248"/>
      <c r="D29" s="249" t="s">
        <v>56</v>
      </c>
      <c r="E29" s="250">
        <f>SUM(E27:E28)</f>
        <v>0</v>
      </c>
      <c r="F29" s="250">
        <f t="shared" ref="F29:J29" si="9">SUM(F27:F28)</f>
        <v>0</v>
      </c>
      <c r="G29" s="250">
        <f t="shared" si="9"/>
        <v>0</v>
      </c>
      <c r="H29" s="250">
        <f t="shared" si="9"/>
        <v>0</v>
      </c>
      <c r="I29" s="250">
        <f t="shared" si="9"/>
        <v>0</v>
      </c>
      <c r="J29" s="250">
        <f t="shared" si="9"/>
        <v>0</v>
      </c>
      <c r="K29" s="251"/>
      <c r="L29" s="252"/>
      <c r="M29" s="252"/>
      <c r="N29" s="252"/>
      <c r="O29" s="252"/>
      <c r="P29" s="252"/>
    </row>
    <row r="30" spans="1:16" x14ac:dyDescent="0.2">
      <c r="A30" s="51">
        <v>9</v>
      </c>
      <c r="B30" s="246"/>
      <c r="C30" s="246"/>
      <c r="D30" s="58" t="s">
        <v>57</v>
      </c>
      <c r="E30" s="59"/>
      <c r="F30" s="59"/>
      <c r="G30" s="59"/>
      <c r="H30" s="59"/>
      <c r="I30" s="59"/>
      <c r="J30" s="60">
        <f t="shared" si="7"/>
        <v>0</v>
      </c>
      <c r="K30" s="243"/>
      <c r="L30" s="242">
        <f>IF(K30="Y"," ",IF(E30+E31&gt;25000,25000,E30+E31))</f>
        <v>0</v>
      </c>
      <c r="M30" s="242">
        <f>IF(K30="Y"," ",IF(L30&gt;=25000,0,IF(F30+F31&gt;=(25000-L30),25000-L30,F30+F31)))</f>
        <v>0</v>
      </c>
      <c r="N30" s="242">
        <f>IF(K30="Y"," ",IF(L30+M30&gt;=25000,0,IF(G30+G31&gt;(25000-M30-L30),25000-M30-L30,G30+G31)))</f>
        <v>0</v>
      </c>
      <c r="O30" s="242">
        <f>IF(K30="Y"," ",IF(L30+M30+N30&gt;=25000,0,IF(H30+H31&gt;(25000-N30-M30-L30),25000-N30-M30-L30,H30+H31)))</f>
        <v>0</v>
      </c>
      <c r="P30" s="242">
        <f>IF(K30="Y"," ",IF(L30+M30+N30+O30&gt;=25000,0,IF(I30+I31&gt;(25000-O30-N30-M30-L30),25000-O30-N30-M30-L30,I30+I31)))</f>
        <v>0</v>
      </c>
    </row>
    <row r="31" spans="1:16" x14ac:dyDescent="0.2">
      <c r="B31" s="246"/>
      <c r="C31" s="246"/>
      <c r="D31" s="58" t="s">
        <v>58</v>
      </c>
      <c r="E31" s="59"/>
      <c r="F31" s="59"/>
      <c r="G31" s="59"/>
      <c r="H31" s="59"/>
      <c r="I31" s="59"/>
      <c r="J31" s="60">
        <f t="shared" si="7"/>
        <v>0</v>
      </c>
      <c r="K31" s="243"/>
      <c r="L31" s="242"/>
      <c r="M31" s="242"/>
      <c r="N31" s="242"/>
      <c r="O31" s="242"/>
      <c r="P31" s="242"/>
    </row>
    <row r="32" spans="1:16" s="247" customFormat="1" x14ac:dyDescent="0.2">
      <c r="B32" s="248"/>
      <c r="C32" s="248"/>
      <c r="D32" s="249" t="s">
        <v>56</v>
      </c>
      <c r="E32" s="250">
        <f>SUM(E30:E31)</f>
        <v>0</v>
      </c>
      <c r="F32" s="250">
        <f t="shared" ref="F32:J32" si="10">SUM(F30:F31)</f>
        <v>0</v>
      </c>
      <c r="G32" s="250">
        <f t="shared" si="10"/>
        <v>0</v>
      </c>
      <c r="H32" s="250">
        <f t="shared" si="10"/>
        <v>0</v>
      </c>
      <c r="I32" s="250">
        <f t="shared" si="10"/>
        <v>0</v>
      </c>
      <c r="J32" s="250">
        <f t="shared" si="10"/>
        <v>0</v>
      </c>
      <c r="K32" s="251"/>
      <c r="L32" s="252"/>
      <c r="M32" s="252"/>
      <c r="N32" s="252"/>
      <c r="O32" s="252"/>
      <c r="P32" s="252"/>
    </row>
    <row r="33" spans="1:16" x14ac:dyDescent="0.2">
      <c r="A33" s="51">
        <v>10</v>
      </c>
      <c r="B33" s="246"/>
      <c r="C33" s="246"/>
      <c r="D33" s="58" t="s">
        <v>57</v>
      </c>
      <c r="E33" s="59"/>
      <c r="F33" s="59"/>
      <c r="G33" s="59"/>
      <c r="H33" s="59"/>
      <c r="I33" s="59"/>
      <c r="J33" s="60">
        <f t="shared" si="7"/>
        <v>0</v>
      </c>
      <c r="K33" s="243"/>
      <c r="L33" s="242">
        <f>IF(K33="Y"," ",IF(E33+E34&gt;25000,25000,E33+E34))</f>
        <v>0</v>
      </c>
      <c r="M33" s="242">
        <f>IF(K33="Y"," ",IF(L33&gt;=25000,0,IF(F33+F34&gt;=(25000-L33),25000-L33,F33+F34)))</f>
        <v>0</v>
      </c>
      <c r="N33" s="242">
        <f>IF(K33="Y"," ",IF(L33+M33&gt;=25000,0,IF(G33+G34&gt;(25000-M33-L33),25000-M33-L33,G33+G34)))</f>
        <v>0</v>
      </c>
      <c r="O33" s="242">
        <f>IF(K33="Y"," ",IF(L33+M33+N33&gt;=25000,0,IF(H33+H34&gt;(25000-N33-M33-L33),25000-N33-M33-L33,H33+H34)))</f>
        <v>0</v>
      </c>
      <c r="P33" s="242">
        <f>IF(K33="Y"," ",IF(L33+M33+N33+O33&gt;=25000,0,IF(I33+I34&gt;(25000-O33-N33-M33-L33),25000-O33-N33-M33-L33,I33+I34)))</f>
        <v>0</v>
      </c>
    </row>
    <row r="34" spans="1:16" x14ac:dyDescent="0.2">
      <c r="B34" s="246"/>
      <c r="C34" s="246"/>
      <c r="D34" s="58" t="s">
        <v>58</v>
      </c>
      <c r="E34" s="59"/>
      <c r="F34" s="59"/>
      <c r="G34" s="59"/>
      <c r="H34" s="59"/>
      <c r="I34" s="59"/>
      <c r="J34" s="60">
        <f t="shared" si="7"/>
        <v>0</v>
      </c>
      <c r="K34" s="243"/>
      <c r="L34" s="242"/>
      <c r="M34" s="242"/>
      <c r="N34" s="242"/>
      <c r="O34" s="242"/>
      <c r="P34" s="242"/>
    </row>
    <row r="35" spans="1:16" s="247" customFormat="1" x14ac:dyDescent="0.2">
      <c r="B35" s="248"/>
      <c r="C35" s="248"/>
      <c r="D35" s="249" t="s">
        <v>56</v>
      </c>
      <c r="E35" s="250">
        <f>SUM(E33:E34)</f>
        <v>0</v>
      </c>
      <c r="F35" s="250">
        <f t="shared" ref="F35:J35" si="11">SUM(F33:F34)</f>
        <v>0</v>
      </c>
      <c r="G35" s="250">
        <f t="shared" si="11"/>
        <v>0</v>
      </c>
      <c r="H35" s="250">
        <f t="shared" si="11"/>
        <v>0</v>
      </c>
      <c r="I35" s="250">
        <f t="shared" si="11"/>
        <v>0</v>
      </c>
      <c r="J35" s="250">
        <f t="shared" si="11"/>
        <v>0</v>
      </c>
      <c r="K35" s="251"/>
      <c r="L35" s="252"/>
      <c r="M35" s="252"/>
      <c r="N35" s="252"/>
      <c r="O35" s="252"/>
      <c r="P35" s="252"/>
    </row>
    <row r="36" spans="1:16" x14ac:dyDescent="0.2">
      <c r="A36" s="51">
        <v>11</v>
      </c>
      <c r="B36" s="246"/>
      <c r="C36" s="246"/>
      <c r="D36" s="58" t="s">
        <v>57</v>
      </c>
      <c r="E36" s="59"/>
      <c r="F36" s="59"/>
      <c r="G36" s="59"/>
      <c r="H36" s="59"/>
      <c r="I36" s="59"/>
      <c r="J36" s="60">
        <f t="shared" si="7"/>
        <v>0</v>
      </c>
      <c r="K36" s="243"/>
      <c r="L36" s="242">
        <f>IF(K36="Y"," ",IF(E36+E37&gt;25000,25000,E36+E37))</f>
        <v>0</v>
      </c>
      <c r="M36" s="242">
        <f>IF(K36="Y"," ",IF(L36&gt;=25000,0,IF(F36+F37&gt;=(25000-L36),25000-L36,F36+F37)))</f>
        <v>0</v>
      </c>
      <c r="N36" s="242">
        <f>IF(K36="Y"," ",IF(L36+M36&gt;=25000,0,IF(G36+G37&gt;(25000-M36-L36),25000-M36-L36,G36+G37)))</f>
        <v>0</v>
      </c>
      <c r="O36" s="242">
        <f>IF(K36="Y"," ",IF(L36+M36+N36&gt;=25000,0,IF(H36+H37&gt;(25000-N36-M36-L36),25000-N36-M36-L36,H36+H37)))</f>
        <v>0</v>
      </c>
      <c r="P36" s="242">
        <f>IF(K36="Y"," ",IF(L36+M36+N36+O36&gt;=25000,0,IF(I36+I37&gt;(25000-O36-N36-M36-L36),25000-O36-N36-M36-L36,I36+I37)))</f>
        <v>0</v>
      </c>
    </row>
    <row r="37" spans="1:16" x14ac:dyDescent="0.2">
      <c r="B37" s="246"/>
      <c r="C37" s="246"/>
      <c r="D37" s="58" t="s">
        <v>58</v>
      </c>
      <c r="E37" s="59"/>
      <c r="F37" s="59"/>
      <c r="G37" s="59"/>
      <c r="H37" s="59"/>
      <c r="I37" s="59"/>
      <c r="J37" s="60">
        <f t="shared" si="7"/>
        <v>0</v>
      </c>
      <c r="K37" s="243"/>
      <c r="L37" s="242"/>
      <c r="M37" s="242"/>
      <c r="N37" s="242"/>
      <c r="O37" s="242"/>
      <c r="P37" s="242"/>
    </row>
    <row r="38" spans="1:16" s="247" customFormat="1" x14ac:dyDescent="0.2">
      <c r="B38" s="248"/>
      <c r="C38" s="248"/>
      <c r="D38" s="249" t="s">
        <v>56</v>
      </c>
      <c r="E38" s="250">
        <f>SUM(E36:E37)</f>
        <v>0</v>
      </c>
      <c r="F38" s="250">
        <f t="shared" ref="F38:J38" si="12">SUM(F36:F37)</f>
        <v>0</v>
      </c>
      <c r="G38" s="250">
        <f t="shared" si="12"/>
        <v>0</v>
      </c>
      <c r="H38" s="250">
        <f t="shared" si="12"/>
        <v>0</v>
      </c>
      <c r="I38" s="250">
        <f t="shared" si="12"/>
        <v>0</v>
      </c>
      <c r="J38" s="250">
        <f t="shared" si="12"/>
        <v>0</v>
      </c>
      <c r="K38" s="251"/>
      <c r="L38" s="252"/>
      <c r="M38" s="252"/>
      <c r="N38" s="252"/>
      <c r="O38" s="252"/>
      <c r="P38" s="252"/>
    </row>
    <row r="39" spans="1:16" x14ac:dyDescent="0.2">
      <c r="A39" s="51">
        <v>12</v>
      </c>
      <c r="B39" s="246"/>
      <c r="C39" s="246"/>
      <c r="D39" s="58" t="s">
        <v>57</v>
      </c>
      <c r="E39" s="59"/>
      <c r="F39" s="59"/>
      <c r="G39" s="59"/>
      <c r="H39" s="59"/>
      <c r="I39" s="59"/>
      <c r="J39" s="60">
        <f t="shared" si="7"/>
        <v>0</v>
      </c>
      <c r="K39" s="243"/>
      <c r="L39" s="242">
        <f>IF(K39="Y"," ",IF(E39+E40&gt;25000,25000,E39+E40))</f>
        <v>0</v>
      </c>
      <c r="M39" s="242">
        <f>IF(K39="Y"," ",IF(L39&gt;=25000,0,IF(F39+F40&gt;=(25000-L39),25000-L39,F39+F40)))</f>
        <v>0</v>
      </c>
      <c r="N39" s="242">
        <f>IF(K39="Y"," ",IF(L39+M39&gt;=25000,0,IF(G39+G40&gt;(25000-M39-L39),25000-M39-L39,G39+G40)))</f>
        <v>0</v>
      </c>
      <c r="O39" s="242">
        <f>IF(K39="Y"," ",IF(L39+M39+N39&gt;=25000,0,IF(H39+H40&gt;(25000-N39-M39-L39),25000-N39-M39-L39,H39+H40)))</f>
        <v>0</v>
      </c>
      <c r="P39" s="242">
        <f>IF(K39="Y"," ",IF(L39+M39+N39+O39&gt;=25000,0,IF(I39+I40&gt;(25000-O39-N39-M39-L39),25000-O39-N39-M39-L39,I39+I40)))</f>
        <v>0</v>
      </c>
    </row>
    <row r="40" spans="1:16" x14ac:dyDescent="0.2">
      <c r="B40" s="246"/>
      <c r="C40" s="246"/>
      <c r="D40" s="58" t="s">
        <v>58</v>
      </c>
      <c r="E40" s="59"/>
      <c r="F40" s="59"/>
      <c r="G40" s="59"/>
      <c r="H40" s="59"/>
      <c r="I40" s="59"/>
      <c r="J40" s="60">
        <f t="shared" si="7"/>
        <v>0</v>
      </c>
      <c r="K40" s="243"/>
      <c r="L40" s="242"/>
      <c r="M40" s="242"/>
      <c r="N40" s="242"/>
      <c r="O40" s="242"/>
      <c r="P40" s="242"/>
    </row>
    <row r="41" spans="1:16" s="247" customFormat="1" x14ac:dyDescent="0.2">
      <c r="B41" s="248"/>
      <c r="C41" s="248"/>
      <c r="D41" s="249" t="s">
        <v>56</v>
      </c>
      <c r="E41" s="250">
        <f>SUM(E39:E40)</f>
        <v>0</v>
      </c>
      <c r="F41" s="250">
        <f t="shared" ref="F41:J41" si="13">SUM(F39:F40)</f>
        <v>0</v>
      </c>
      <c r="G41" s="250">
        <f t="shared" si="13"/>
        <v>0</v>
      </c>
      <c r="H41" s="250">
        <f t="shared" si="13"/>
        <v>0</v>
      </c>
      <c r="I41" s="250">
        <f t="shared" si="13"/>
        <v>0</v>
      </c>
      <c r="J41" s="250">
        <f t="shared" si="13"/>
        <v>0</v>
      </c>
      <c r="K41" s="251"/>
      <c r="L41" s="252"/>
      <c r="M41" s="252"/>
      <c r="N41" s="252"/>
      <c r="O41" s="252"/>
      <c r="P41" s="252"/>
    </row>
    <row r="42" spans="1:16" x14ac:dyDescent="0.2">
      <c r="A42" s="51">
        <v>13</v>
      </c>
      <c r="B42" s="246"/>
      <c r="C42" s="246"/>
      <c r="D42" s="58" t="s">
        <v>57</v>
      </c>
      <c r="E42" s="59"/>
      <c r="F42" s="59"/>
      <c r="G42" s="59"/>
      <c r="H42" s="59"/>
      <c r="I42" s="59"/>
      <c r="J42" s="60">
        <f t="shared" si="7"/>
        <v>0</v>
      </c>
      <c r="K42" s="243"/>
      <c r="L42" s="242">
        <f>IF(K42="Y"," ",IF(E42+E43&gt;25000,25000,E42+E43))</f>
        <v>0</v>
      </c>
      <c r="M42" s="242">
        <f>IF(K42="Y"," ",IF(L42&gt;=25000,0,IF(F42+F43&gt;=(25000-L42),25000-L42,F42+F43)))</f>
        <v>0</v>
      </c>
      <c r="N42" s="242">
        <f>IF(K42="Y"," ",IF(L42+M42&gt;=25000,0,IF(G42+G43&gt;(25000-M42-L42),25000-M42-L42,G42+G43)))</f>
        <v>0</v>
      </c>
      <c r="O42" s="242">
        <f>IF(K42="Y"," ",IF(L42+M42+N42&gt;=25000,0,IF(H42+H43&gt;(25000-N42-M42-L42),25000-N42-M42-L42,H42+H43)))</f>
        <v>0</v>
      </c>
      <c r="P42" s="242">
        <f>IF(K42="Y"," ",IF(L42+M42+N42+O42&gt;=25000,0,IF(I42+I43&gt;(25000-O42-N42-M42-L42),25000-O42-N42-M42-L42,I42+I43)))</f>
        <v>0</v>
      </c>
    </row>
    <row r="43" spans="1:16" x14ac:dyDescent="0.2">
      <c r="B43" s="246"/>
      <c r="C43" s="246"/>
      <c r="D43" s="58" t="s">
        <v>58</v>
      </c>
      <c r="E43" s="59"/>
      <c r="F43" s="59"/>
      <c r="G43" s="59"/>
      <c r="H43" s="59"/>
      <c r="I43" s="59"/>
      <c r="J43" s="60">
        <f t="shared" si="7"/>
        <v>0</v>
      </c>
      <c r="K43" s="243"/>
      <c r="L43" s="242"/>
      <c r="M43" s="242"/>
      <c r="N43" s="242"/>
      <c r="O43" s="242"/>
      <c r="P43" s="242"/>
    </row>
    <row r="44" spans="1:16" s="247" customFormat="1" x14ac:dyDescent="0.2">
      <c r="B44" s="248"/>
      <c r="C44" s="248"/>
      <c r="D44" s="249" t="s">
        <v>56</v>
      </c>
      <c r="E44" s="250">
        <f>SUM(E42:E43)</f>
        <v>0</v>
      </c>
      <c r="F44" s="250">
        <f t="shared" ref="F44:J44" si="14">SUM(F42:F43)</f>
        <v>0</v>
      </c>
      <c r="G44" s="250">
        <f t="shared" si="14"/>
        <v>0</v>
      </c>
      <c r="H44" s="250">
        <f t="shared" si="14"/>
        <v>0</v>
      </c>
      <c r="I44" s="250">
        <f t="shared" si="14"/>
        <v>0</v>
      </c>
      <c r="J44" s="250">
        <f t="shared" si="14"/>
        <v>0</v>
      </c>
      <c r="K44" s="251"/>
      <c r="L44" s="252"/>
      <c r="M44" s="252"/>
      <c r="N44" s="252"/>
      <c r="O44" s="252"/>
      <c r="P44" s="252"/>
    </row>
    <row r="45" spans="1:16" x14ac:dyDescent="0.2">
      <c r="A45" s="51">
        <v>14</v>
      </c>
      <c r="B45" s="246"/>
      <c r="C45" s="246"/>
      <c r="D45" s="58" t="s">
        <v>57</v>
      </c>
      <c r="E45" s="59"/>
      <c r="F45" s="59"/>
      <c r="G45" s="59"/>
      <c r="H45" s="59"/>
      <c r="I45" s="59"/>
      <c r="J45" s="60">
        <f t="shared" si="7"/>
        <v>0</v>
      </c>
      <c r="K45" s="243"/>
      <c r="L45" s="242">
        <f>IF(K45="Y"," ",IF(E45+E46&gt;25000,25000,E45+E46))</f>
        <v>0</v>
      </c>
      <c r="M45" s="242">
        <f>IF(K45="Y"," ",IF(L45&gt;=25000,0,IF(F45+F46&gt;=(25000-L45),25000-L45,F45+F46)))</f>
        <v>0</v>
      </c>
      <c r="N45" s="242">
        <f>IF(K45="Y"," ",IF(L45+M45&gt;=25000,0,IF(G45+G46&gt;(25000-M45-L45),25000-M45-L45,G45+G46)))</f>
        <v>0</v>
      </c>
      <c r="O45" s="242">
        <f>IF(K45="Y"," ",IF(L45+M45+N45&gt;=25000,0,IF(H45+H46&gt;(25000-N45-M45-L45),25000-N45-M45-L45,H45+H46)))</f>
        <v>0</v>
      </c>
      <c r="P45" s="242">
        <f>IF(K45="Y"," ",IF(L45+M45+N45+O45&gt;=25000,0,IF(I45+I46&gt;(25000-O45-N45-M45-L45),25000-O45-N45-M45-L45,I45+I46)))</f>
        <v>0</v>
      </c>
    </row>
    <row r="46" spans="1:16" x14ac:dyDescent="0.2">
      <c r="B46" s="246"/>
      <c r="C46" s="246"/>
      <c r="D46" s="58" t="s">
        <v>58</v>
      </c>
      <c r="E46" s="59"/>
      <c r="F46" s="59"/>
      <c r="G46" s="59"/>
      <c r="H46" s="59"/>
      <c r="I46" s="59"/>
      <c r="J46" s="60">
        <f t="shared" si="7"/>
        <v>0</v>
      </c>
      <c r="K46" s="243"/>
      <c r="L46" s="242"/>
      <c r="M46" s="242"/>
      <c r="N46" s="242"/>
      <c r="O46" s="242"/>
      <c r="P46" s="242"/>
    </row>
    <row r="47" spans="1:16" s="247" customFormat="1" x14ac:dyDescent="0.2">
      <c r="B47" s="248"/>
      <c r="C47" s="248"/>
      <c r="D47" s="249" t="s">
        <v>56</v>
      </c>
      <c r="E47" s="250">
        <f>SUM(E45:E46)</f>
        <v>0</v>
      </c>
      <c r="F47" s="250">
        <f t="shared" ref="F47:J47" si="15">SUM(F45:F46)</f>
        <v>0</v>
      </c>
      <c r="G47" s="250">
        <f t="shared" si="15"/>
        <v>0</v>
      </c>
      <c r="H47" s="250">
        <f t="shared" si="15"/>
        <v>0</v>
      </c>
      <c r="I47" s="250">
        <f t="shared" si="15"/>
        <v>0</v>
      </c>
      <c r="J47" s="250">
        <f t="shared" si="15"/>
        <v>0</v>
      </c>
      <c r="K47" s="251"/>
      <c r="L47" s="252"/>
      <c r="M47" s="252"/>
      <c r="N47" s="252"/>
      <c r="O47" s="252"/>
      <c r="P47" s="252"/>
    </row>
    <row r="48" spans="1:16" x14ac:dyDescent="0.2">
      <c r="A48" s="51">
        <v>15</v>
      </c>
      <c r="B48" s="246"/>
      <c r="C48" s="246"/>
      <c r="D48" s="58" t="s">
        <v>57</v>
      </c>
      <c r="E48" s="59"/>
      <c r="F48" s="59"/>
      <c r="G48" s="59"/>
      <c r="H48" s="59"/>
      <c r="I48" s="59"/>
      <c r="J48" s="60">
        <f t="shared" si="7"/>
        <v>0</v>
      </c>
      <c r="K48" s="243"/>
      <c r="L48" s="242">
        <f>IF(K48="Y"," ",IF(E48+E49&gt;25000,25000,E48+E49))</f>
        <v>0</v>
      </c>
      <c r="M48" s="242">
        <f>IF(K48="Y"," ",IF(L48&gt;=25000,0,IF(F48+F49&gt;=(25000-L48),25000-L48,F48+F49)))</f>
        <v>0</v>
      </c>
      <c r="N48" s="242">
        <f>IF(K48="Y"," ",IF(L48+M48&gt;=25000,0,IF(G48+G49&gt;(25000-M48-L48),25000-M48-L48,G48+G49)))</f>
        <v>0</v>
      </c>
      <c r="O48" s="242">
        <f>IF(K48="Y"," ",IF(L48+M48+N48&gt;=25000,0,IF(H48+H49&gt;(25000-N48-M48-L48),25000-N48-M48-L48,H48+H49)))</f>
        <v>0</v>
      </c>
      <c r="P48" s="242">
        <f>IF(K48="Y"," ",IF(L48+M48+N48+O48&gt;=25000,0,IF(I48+I49&gt;(25000-O48-N48-M48-L48),25000-O48-N48-M48-L48,I48+I49)))</f>
        <v>0</v>
      </c>
    </row>
    <row r="49" spans="1:16" x14ac:dyDescent="0.2">
      <c r="B49" s="246"/>
      <c r="C49" s="246"/>
      <c r="D49" s="58" t="s">
        <v>58</v>
      </c>
      <c r="E49" s="59"/>
      <c r="F49" s="59"/>
      <c r="G49" s="59"/>
      <c r="H49" s="59"/>
      <c r="I49" s="59"/>
      <c r="J49" s="60">
        <f t="shared" si="7"/>
        <v>0</v>
      </c>
      <c r="K49" s="243"/>
      <c r="L49" s="242"/>
      <c r="M49" s="242"/>
      <c r="N49" s="242"/>
      <c r="O49" s="242"/>
      <c r="P49" s="242"/>
    </row>
    <row r="50" spans="1:16" s="247" customFormat="1" x14ac:dyDescent="0.2">
      <c r="B50" s="248"/>
      <c r="C50" s="248"/>
      <c r="D50" s="249" t="s">
        <v>56</v>
      </c>
      <c r="E50" s="250">
        <f>SUM(E48:E49)</f>
        <v>0</v>
      </c>
      <c r="F50" s="250">
        <f t="shared" ref="F50:J50" si="16">SUM(F48:F49)</f>
        <v>0</v>
      </c>
      <c r="G50" s="250">
        <f t="shared" si="16"/>
        <v>0</v>
      </c>
      <c r="H50" s="250">
        <f t="shared" si="16"/>
        <v>0</v>
      </c>
      <c r="I50" s="250">
        <f t="shared" si="16"/>
        <v>0</v>
      </c>
      <c r="J50" s="250">
        <f t="shared" si="16"/>
        <v>0</v>
      </c>
      <c r="K50" s="251"/>
      <c r="L50" s="252"/>
      <c r="M50" s="252"/>
      <c r="N50" s="252"/>
      <c r="O50" s="252"/>
      <c r="P50" s="252"/>
    </row>
    <row r="51" spans="1:16" x14ac:dyDescent="0.2">
      <c r="A51" s="51">
        <v>16</v>
      </c>
      <c r="B51" s="246"/>
      <c r="C51" s="246"/>
      <c r="D51" s="58" t="s">
        <v>57</v>
      </c>
      <c r="E51" s="59"/>
      <c r="F51" s="59"/>
      <c r="G51" s="59"/>
      <c r="H51" s="59"/>
      <c r="I51" s="59"/>
      <c r="J51" s="60">
        <f t="shared" si="7"/>
        <v>0</v>
      </c>
      <c r="K51" s="243"/>
      <c r="L51" s="242">
        <f>IF(K51="Y"," ",IF(E51+E52&gt;25000,25000,E51+E52))</f>
        <v>0</v>
      </c>
      <c r="M51" s="242">
        <f>IF(K51="Y"," ",IF(L51&gt;=25000,0,IF(F51+F52&gt;=(25000-L51),25000-L51,F51+F52)))</f>
        <v>0</v>
      </c>
      <c r="N51" s="242">
        <f>IF(K51="Y"," ",IF(L51+M51&gt;=25000,0,IF(G51+G52&gt;(25000-M51-L51),25000-M51-L51,G51+G52)))</f>
        <v>0</v>
      </c>
      <c r="O51" s="242">
        <f>IF(K51="Y"," ",IF(L51+M51+N51&gt;=25000,0,IF(H51+H52&gt;(25000-N51-M51-L51),25000-N51-M51-L51,H51+H52)))</f>
        <v>0</v>
      </c>
      <c r="P51" s="242">
        <f>IF(K51="Y"," ",IF(L51+M51+N51+O51&gt;=25000,0,IF(I51+I52&gt;(25000-O51-N51-M51-L51),25000-O51-N51-M51-L51,I51+I52)))</f>
        <v>0</v>
      </c>
    </row>
    <row r="52" spans="1:16" x14ac:dyDescent="0.2">
      <c r="B52" s="246"/>
      <c r="C52" s="246"/>
      <c r="D52" s="58" t="s">
        <v>58</v>
      </c>
      <c r="E52" s="59"/>
      <c r="F52" s="59"/>
      <c r="G52" s="59"/>
      <c r="H52" s="59"/>
      <c r="I52" s="59"/>
      <c r="J52" s="60">
        <f t="shared" si="7"/>
        <v>0</v>
      </c>
      <c r="K52" s="243"/>
      <c r="L52" s="242"/>
      <c r="M52" s="242"/>
      <c r="N52" s="242"/>
      <c r="O52" s="242"/>
      <c r="P52" s="242"/>
    </row>
    <row r="53" spans="1:16" s="247" customFormat="1" x14ac:dyDescent="0.2">
      <c r="B53" s="248"/>
      <c r="C53" s="248"/>
      <c r="D53" s="249" t="s">
        <v>56</v>
      </c>
      <c r="E53" s="250">
        <f>SUM(E51:E52)</f>
        <v>0</v>
      </c>
      <c r="F53" s="250">
        <f t="shared" ref="F53:J53" si="17">SUM(F51:F52)</f>
        <v>0</v>
      </c>
      <c r="G53" s="250">
        <f t="shared" si="17"/>
        <v>0</v>
      </c>
      <c r="H53" s="250">
        <f t="shared" si="17"/>
        <v>0</v>
      </c>
      <c r="I53" s="250">
        <f t="shared" si="17"/>
        <v>0</v>
      </c>
      <c r="J53" s="250">
        <f t="shared" si="17"/>
        <v>0</v>
      </c>
      <c r="K53" s="251"/>
      <c r="L53" s="252"/>
      <c r="M53" s="252"/>
      <c r="N53" s="252"/>
      <c r="O53" s="252"/>
      <c r="P53" s="252"/>
    </row>
    <row r="54" spans="1:16" x14ac:dyDescent="0.2">
      <c r="A54" s="51">
        <v>17</v>
      </c>
      <c r="B54" s="246"/>
      <c r="C54" s="246"/>
      <c r="D54" s="58" t="s">
        <v>57</v>
      </c>
      <c r="E54" s="59"/>
      <c r="F54" s="59"/>
      <c r="G54" s="59"/>
      <c r="H54" s="59"/>
      <c r="I54" s="59"/>
      <c r="J54" s="60">
        <f t="shared" si="0"/>
        <v>0</v>
      </c>
      <c r="K54" s="243"/>
      <c r="L54" s="242">
        <f>IF(K54="Y"," ",IF(E54+E55&gt;25000,25000,E54+E55))</f>
        <v>0</v>
      </c>
      <c r="M54" s="242">
        <f>IF(K54="Y"," ",IF(L54&gt;=25000,0,IF(F54+F55&gt;=(25000-L54),25000-L54,F54+F55)))</f>
        <v>0</v>
      </c>
      <c r="N54" s="242">
        <f>IF(K54="Y"," ",IF(L54+M54&gt;=25000,0,IF(G54+G55&gt;(25000-M54-L54),25000-M54-L54,G54+G55)))</f>
        <v>0</v>
      </c>
      <c r="O54" s="242">
        <f>IF(K54="Y"," ",IF(L54+M54+N54&gt;=25000,0,IF(H54+H55&gt;(25000-N54-M54-L54),25000-N54-M54-L54,H54+H55)))</f>
        <v>0</v>
      </c>
      <c r="P54" s="242">
        <f>IF(K54="Y"," ",IF(L54+M54+N54+O54&gt;=25000,0,IF(I54+I55&gt;(25000-O54-N54-M54-L54),25000-O54-N54-M54-L54,I54+I55)))</f>
        <v>0</v>
      </c>
    </row>
    <row r="55" spans="1:16" x14ac:dyDescent="0.2">
      <c r="B55" s="246"/>
      <c r="C55" s="246"/>
      <c r="D55" s="58" t="s">
        <v>58</v>
      </c>
      <c r="E55" s="59"/>
      <c r="F55" s="59"/>
      <c r="G55" s="59"/>
      <c r="H55" s="59"/>
      <c r="I55" s="59"/>
      <c r="J55" s="60">
        <f t="shared" si="0"/>
        <v>0</v>
      </c>
      <c r="K55" s="243"/>
      <c r="L55" s="242"/>
      <c r="M55" s="242"/>
      <c r="N55" s="242"/>
      <c r="O55" s="242"/>
      <c r="P55" s="242"/>
    </row>
    <row r="56" spans="1:16" s="247" customFormat="1" x14ac:dyDescent="0.2">
      <c r="B56" s="248"/>
      <c r="C56" s="248"/>
      <c r="D56" s="249" t="s">
        <v>56</v>
      </c>
      <c r="E56" s="250">
        <f>SUM(E54:E55)</f>
        <v>0</v>
      </c>
      <c r="F56" s="250">
        <f t="shared" ref="F56:J56" si="18">SUM(F54:F55)</f>
        <v>0</v>
      </c>
      <c r="G56" s="250">
        <f t="shared" si="18"/>
        <v>0</v>
      </c>
      <c r="H56" s="250">
        <f t="shared" si="18"/>
        <v>0</v>
      </c>
      <c r="I56" s="250">
        <f t="shared" si="18"/>
        <v>0</v>
      </c>
      <c r="J56" s="250">
        <f t="shared" si="18"/>
        <v>0</v>
      </c>
      <c r="K56" s="251"/>
      <c r="L56" s="252"/>
      <c r="M56" s="252"/>
      <c r="N56" s="252"/>
      <c r="O56" s="252"/>
      <c r="P56" s="252"/>
    </row>
    <row r="57" spans="1:16" x14ac:dyDescent="0.2">
      <c r="A57" s="51">
        <v>18</v>
      </c>
      <c r="B57" s="246"/>
      <c r="C57" s="246"/>
      <c r="D57" s="58" t="s">
        <v>57</v>
      </c>
      <c r="E57" s="59"/>
      <c r="F57" s="59"/>
      <c r="G57" s="59"/>
      <c r="H57" s="59"/>
      <c r="I57" s="59"/>
      <c r="J57" s="60">
        <f t="shared" si="0"/>
        <v>0</v>
      </c>
      <c r="K57" s="243"/>
      <c r="L57" s="242">
        <f>IF(K57="Y"," ",IF(E57+E58&gt;25000,25000,E57+E58))</f>
        <v>0</v>
      </c>
      <c r="M57" s="242">
        <f>IF(K57="Y"," ",IF(L57&gt;=25000,0,IF(F57+F58&gt;=(25000-L57),25000-L57,F57+F58)))</f>
        <v>0</v>
      </c>
      <c r="N57" s="242">
        <f>IF(K57="Y"," ",IF(L57+M57&gt;=25000,0,IF(G57+G58&gt;(25000-M57-L57),25000-M57-L57,G57+G58)))</f>
        <v>0</v>
      </c>
      <c r="O57" s="242">
        <f>IF(K57="Y"," ",IF(L57+M57+N57&gt;=25000,0,IF(H57+H58&gt;(25000-N57-M57-L57),25000-N57-M57-L57,H57+H58)))</f>
        <v>0</v>
      </c>
      <c r="P57" s="242">
        <f>IF(K57="Y"," ",IF(L57+M57+N57+O57&gt;=25000,0,IF(I57+I58&gt;(25000-O57-N57-M57-L57),25000-O57-N57-M57-L57,I57+I58)))</f>
        <v>0</v>
      </c>
    </row>
    <row r="58" spans="1:16" x14ac:dyDescent="0.2">
      <c r="B58" s="246"/>
      <c r="C58" s="246"/>
      <c r="D58" s="58" t="s">
        <v>58</v>
      </c>
      <c r="E58" s="59"/>
      <c r="F58" s="59"/>
      <c r="G58" s="59"/>
      <c r="H58" s="59"/>
      <c r="I58" s="59"/>
      <c r="J58" s="60">
        <f t="shared" si="0"/>
        <v>0</v>
      </c>
      <c r="K58" s="243"/>
      <c r="L58" s="242"/>
      <c r="M58" s="242"/>
      <c r="N58" s="242"/>
      <c r="O58" s="242"/>
      <c r="P58" s="242"/>
    </row>
    <row r="59" spans="1:16" s="247" customFormat="1" x14ac:dyDescent="0.2">
      <c r="B59" s="248"/>
      <c r="C59" s="248"/>
      <c r="D59" s="249" t="s">
        <v>56</v>
      </c>
      <c r="E59" s="250">
        <f>SUM(E57:E58)</f>
        <v>0</v>
      </c>
      <c r="F59" s="250">
        <f t="shared" ref="F59:J59" si="19">SUM(F57:F58)</f>
        <v>0</v>
      </c>
      <c r="G59" s="250">
        <f t="shared" si="19"/>
        <v>0</v>
      </c>
      <c r="H59" s="250">
        <f t="shared" si="19"/>
        <v>0</v>
      </c>
      <c r="I59" s="250">
        <f t="shared" si="19"/>
        <v>0</v>
      </c>
      <c r="J59" s="250">
        <f t="shared" si="19"/>
        <v>0</v>
      </c>
      <c r="K59" s="251"/>
      <c r="L59" s="252"/>
      <c r="M59" s="252"/>
      <c r="N59" s="252"/>
      <c r="O59" s="252"/>
      <c r="P59" s="252"/>
    </row>
    <row r="60" spans="1:16" x14ac:dyDescent="0.2">
      <c r="A60" s="51">
        <v>19</v>
      </c>
      <c r="B60" s="246"/>
      <c r="C60" s="246"/>
      <c r="D60" s="58" t="s">
        <v>57</v>
      </c>
      <c r="E60" s="59"/>
      <c r="F60" s="59"/>
      <c r="G60" s="59"/>
      <c r="H60" s="59"/>
      <c r="I60" s="59"/>
      <c r="J60" s="60">
        <f t="shared" si="0"/>
        <v>0</v>
      </c>
      <c r="K60" s="243"/>
      <c r="L60" s="242">
        <f>IF(K60="Y"," ",IF(E60+E61&gt;25000,25000,E60+E61))</f>
        <v>0</v>
      </c>
      <c r="M60" s="242">
        <f>IF(K60="Y"," ",IF(L60&gt;=25000,0,IF(F60+F61&gt;=(25000-L60),25000-L60,F60+F61)))</f>
        <v>0</v>
      </c>
      <c r="N60" s="242">
        <f>IF(K60="Y"," ",IF(L60+M60&gt;=25000,0,IF(G60+G61&gt;(25000-M60-L60),25000-M60-L60,G60+G61)))</f>
        <v>0</v>
      </c>
      <c r="O60" s="242">
        <f>IF(K60="Y"," ",IF(L60+M60+N60&gt;=25000,0,IF(H60+H61&gt;(25000-N60-M60-L60),25000-N60-M60-L60,H60+H61)))</f>
        <v>0</v>
      </c>
      <c r="P60" s="242">
        <f>IF(K60="Y"," ",IF(L60+M60+N60+O60&gt;=25000,0,IF(I60+I61&gt;(25000-O60-N60-M60-L60),25000-O60-N60-M60-L60,I60+I61)))</f>
        <v>0</v>
      </c>
    </row>
    <row r="61" spans="1:16" x14ac:dyDescent="0.2">
      <c r="B61" s="246"/>
      <c r="C61" s="246"/>
      <c r="D61" s="58" t="s">
        <v>58</v>
      </c>
      <c r="E61" s="59"/>
      <c r="F61" s="59"/>
      <c r="G61" s="59"/>
      <c r="H61" s="59"/>
      <c r="I61" s="59"/>
      <c r="J61" s="60">
        <f t="shared" si="0"/>
        <v>0</v>
      </c>
      <c r="K61" s="243"/>
      <c r="L61" s="242"/>
      <c r="M61" s="242"/>
      <c r="N61" s="242"/>
      <c r="O61" s="242"/>
      <c r="P61" s="242"/>
    </row>
    <row r="62" spans="1:16" s="247" customFormat="1" x14ac:dyDescent="0.2">
      <c r="B62" s="248"/>
      <c r="C62" s="248"/>
      <c r="D62" s="249" t="s">
        <v>56</v>
      </c>
      <c r="E62" s="250">
        <f>SUM(E60:E61)</f>
        <v>0</v>
      </c>
      <c r="F62" s="250">
        <f t="shared" ref="F62:J62" si="20">SUM(F60:F61)</f>
        <v>0</v>
      </c>
      <c r="G62" s="250">
        <f t="shared" si="20"/>
        <v>0</v>
      </c>
      <c r="H62" s="250">
        <f t="shared" si="20"/>
        <v>0</v>
      </c>
      <c r="I62" s="250">
        <f t="shared" si="20"/>
        <v>0</v>
      </c>
      <c r="J62" s="250">
        <f t="shared" si="20"/>
        <v>0</v>
      </c>
      <c r="K62" s="251"/>
      <c r="L62" s="252"/>
      <c r="M62" s="252"/>
      <c r="N62" s="252"/>
      <c r="O62" s="252"/>
      <c r="P62" s="252"/>
    </row>
    <row r="63" spans="1:16" x14ac:dyDescent="0.2">
      <c r="A63" s="51">
        <v>20</v>
      </c>
      <c r="B63" s="246"/>
      <c r="C63" s="246"/>
      <c r="D63" s="58" t="s">
        <v>57</v>
      </c>
      <c r="E63" s="59"/>
      <c r="F63" s="59"/>
      <c r="G63" s="59"/>
      <c r="H63" s="59"/>
      <c r="I63" s="59"/>
      <c r="J63" s="60">
        <f t="shared" si="0"/>
        <v>0</v>
      </c>
      <c r="K63" s="243"/>
      <c r="L63" s="242">
        <f>IF(K63="Y"," ",IF(E63+E64&gt;25000,25000,E63+E64))</f>
        <v>0</v>
      </c>
      <c r="M63" s="242">
        <f>IF(K63="Y"," ",IF(L63&gt;=25000,0,IF(F63+F64&gt;=(25000-L63),25000-L63,F63+F64)))</f>
        <v>0</v>
      </c>
      <c r="N63" s="242">
        <f>IF(K63="Y"," ",IF(L63+M63&gt;=25000,0,IF(G63+G64&gt;(25000-M63-L63),25000-M63-L63,G63+G64)))</f>
        <v>0</v>
      </c>
      <c r="O63" s="242">
        <f>IF(K63="Y"," ",IF(L63+M63+N63&gt;=25000,0,IF(H63+H64&gt;(25000-N63-M63-L63),25000-N63-M63-L63,H63+H64)))</f>
        <v>0</v>
      </c>
      <c r="P63" s="242">
        <f>IF(K63="Y"," ",IF(L63+M63+N63+O63&gt;=25000,0,IF(I63+I64&gt;(25000-O63-N63-M63-L63),25000-O63-N63-M63-L63,I63+I64)))</f>
        <v>0</v>
      </c>
    </row>
    <row r="64" spans="1:16" x14ac:dyDescent="0.2">
      <c r="B64" s="246"/>
      <c r="C64" s="246"/>
      <c r="D64" s="58" t="s">
        <v>58</v>
      </c>
      <c r="E64" s="59"/>
      <c r="F64" s="59"/>
      <c r="G64" s="59"/>
      <c r="H64" s="59"/>
      <c r="I64" s="59"/>
      <c r="J64" s="60">
        <f t="shared" si="0"/>
        <v>0</v>
      </c>
      <c r="K64" s="243"/>
      <c r="L64" s="242"/>
      <c r="M64" s="242"/>
      <c r="N64" s="242"/>
      <c r="O64" s="242"/>
      <c r="P64" s="242"/>
    </row>
    <row r="65" spans="2:16" s="247" customFormat="1" x14ac:dyDescent="0.2">
      <c r="B65" s="248"/>
      <c r="C65" s="248"/>
      <c r="D65" s="249" t="s">
        <v>56</v>
      </c>
      <c r="E65" s="250">
        <f>SUM(E63:E64)</f>
        <v>0</v>
      </c>
      <c r="F65" s="250">
        <f t="shared" ref="F65:J65" si="21">SUM(F63:F64)</f>
        <v>0</v>
      </c>
      <c r="G65" s="250">
        <f t="shared" si="21"/>
        <v>0</v>
      </c>
      <c r="H65" s="250">
        <f t="shared" si="21"/>
        <v>0</v>
      </c>
      <c r="I65" s="250">
        <f t="shared" si="21"/>
        <v>0</v>
      </c>
      <c r="J65" s="250">
        <f t="shared" si="21"/>
        <v>0</v>
      </c>
      <c r="K65" s="251"/>
      <c r="L65" s="252"/>
      <c r="M65" s="252"/>
      <c r="N65" s="252"/>
      <c r="O65" s="252"/>
      <c r="P65" s="252"/>
    </row>
    <row r="66" spans="2:16" s="219" customFormat="1" x14ac:dyDescent="0.2">
      <c r="B66" s="220"/>
      <c r="C66" s="220"/>
      <c r="D66" s="217"/>
      <c r="E66" s="218"/>
      <c r="F66" s="218"/>
      <c r="G66" s="218"/>
      <c r="H66" s="218"/>
      <c r="I66" s="218"/>
      <c r="J66" s="218"/>
      <c r="K66" s="221"/>
      <c r="L66" s="222"/>
      <c r="M66" s="222"/>
      <c r="N66" s="222"/>
      <c r="O66" s="222"/>
      <c r="P66" s="222"/>
    </row>
    <row r="67" spans="2:16" s="103" customFormat="1" x14ac:dyDescent="0.2">
      <c r="B67" s="104"/>
      <c r="C67" s="209" t="s">
        <v>100</v>
      </c>
      <c r="D67" s="210" t="s">
        <v>57</v>
      </c>
      <c r="E67" s="211">
        <f t="shared" ref="E67:I68" si="22">E6+E9+E12+E15+E18+E21+E24+E27+E30+E33+E36+E39+E42+E45+E48+E51+E54+E57+E60+E63</f>
        <v>0</v>
      </c>
      <c r="F67" s="211">
        <f t="shared" si="22"/>
        <v>0</v>
      </c>
      <c r="G67" s="211">
        <f t="shared" si="22"/>
        <v>0</v>
      </c>
      <c r="H67" s="211">
        <f t="shared" si="22"/>
        <v>0</v>
      </c>
      <c r="I67" s="211">
        <f t="shared" si="22"/>
        <v>0</v>
      </c>
      <c r="J67" s="211">
        <f>SUM(E67:I67)</f>
        <v>0</v>
      </c>
    </row>
    <row r="68" spans="2:16" s="103" customFormat="1" x14ac:dyDescent="0.2">
      <c r="C68" s="209" t="s">
        <v>100</v>
      </c>
      <c r="D68" s="210" t="s">
        <v>58</v>
      </c>
      <c r="E68" s="211">
        <f t="shared" si="22"/>
        <v>0</v>
      </c>
      <c r="F68" s="211">
        <f t="shared" si="22"/>
        <v>0</v>
      </c>
      <c r="G68" s="211">
        <f t="shared" si="22"/>
        <v>0</v>
      </c>
      <c r="H68" s="211">
        <f t="shared" si="22"/>
        <v>0</v>
      </c>
      <c r="I68" s="211">
        <f t="shared" si="22"/>
        <v>0</v>
      </c>
      <c r="J68" s="211">
        <f>SUM(E68:I68)</f>
        <v>0</v>
      </c>
    </row>
    <row r="69" spans="2:16" s="103" customFormat="1" x14ac:dyDescent="0.2">
      <c r="C69" s="209" t="s">
        <v>101</v>
      </c>
      <c r="D69" s="209"/>
      <c r="E69" s="213">
        <f t="shared" ref="E69:J69" si="23">SUM(E67:E68)</f>
        <v>0</v>
      </c>
      <c r="F69" s="213">
        <f t="shared" si="23"/>
        <v>0</v>
      </c>
      <c r="G69" s="213">
        <f t="shared" si="23"/>
        <v>0</v>
      </c>
      <c r="H69" s="213">
        <f t="shared" si="23"/>
        <v>0</v>
      </c>
      <c r="I69" s="213">
        <f t="shared" si="23"/>
        <v>0</v>
      </c>
      <c r="J69" s="213">
        <f t="shared" si="23"/>
        <v>0</v>
      </c>
    </row>
  </sheetData>
  <sheetProtection password="8B40" sheet="1" objects="1" scenarios="1" formatColumns="0" formatRows="0" selectLockedCells="1"/>
  <mergeCells count="162">
    <mergeCell ref="K51:K52"/>
    <mergeCell ref="L51:L52"/>
    <mergeCell ref="M51:M52"/>
    <mergeCell ref="N51:N52"/>
    <mergeCell ref="O51:O52"/>
    <mergeCell ref="P51:P52"/>
    <mergeCell ref="B45:B46"/>
    <mergeCell ref="C45:C46"/>
    <mergeCell ref="K45:K46"/>
    <mergeCell ref="L45:L46"/>
    <mergeCell ref="M45:M46"/>
    <mergeCell ref="N45:N46"/>
    <mergeCell ref="O45:O46"/>
    <mergeCell ref="P45:P46"/>
    <mergeCell ref="B48:B49"/>
    <mergeCell ref="C48:C49"/>
    <mergeCell ref="K48:K49"/>
    <mergeCell ref="L48:L49"/>
    <mergeCell ref="M48:M49"/>
    <mergeCell ref="N48:N49"/>
    <mergeCell ref="O48:O49"/>
    <mergeCell ref="P48:P49"/>
    <mergeCell ref="B6:B7"/>
    <mergeCell ref="C6:C7"/>
    <mergeCell ref="B9:B10"/>
    <mergeCell ref="C9:C10"/>
    <mergeCell ref="C24:C25"/>
    <mergeCell ref="K24:K25"/>
    <mergeCell ref="L24:L25"/>
    <mergeCell ref="M24:M25"/>
    <mergeCell ref="N24:N25"/>
    <mergeCell ref="C12:C13"/>
    <mergeCell ref="B24:B25"/>
    <mergeCell ref="L21:L22"/>
    <mergeCell ref="M18:M19"/>
    <mergeCell ref="N18:N19"/>
    <mergeCell ref="M15:M16"/>
    <mergeCell ref="N15:N16"/>
    <mergeCell ref="L12:L13"/>
    <mergeCell ref="L15:L16"/>
    <mergeCell ref="L18:L19"/>
    <mergeCell ref="B63:B64"/>
    <mergeCell ref="C63:C64"/>
    <mergeCell ref="B54:B55"/>
    <mergeCell ref="C54:C55"/>
    <mergeCell ref="B57:B58"/>
    <mergeCell ref="C57:C58"/>
    <mergeCell ref="B15:B16"/>
    <mergeCell ref="C15:C16"/>
    <mergeCell ref="B27:B28"/>
    <mergeCell ref="C27:C28"/>
    <mergeCell ref="B30:B31"/>
    <mergeCell ref="C30:C31"/>
    <mergeCell ref="B33:B34"/>
    <mergeCell ref="C33:C34"/>
    <mergeCell ref="B36:B37"/>
    <mergeCell ref="C36:C37"/>
    <mergeCell ref="B39:B40"/>
    <mergeCell ref="C39:C40"/>
    <mergeCell ref="B42:B43"/>
    <mergeCell ref="C42:C43"/>
    <mergeCell ref="B51:B52"/>
    <mergeCell ref="C51:C52"/>
    <mergeCell ref="L36:L37"/>
    <mergeCell ref="M36:M37"/>
    <mergeCell ref="N36:N37"/>
    <mergeCell ref="P54:P55"/>
    <mergeCell ref="N12:N13"/>
    <mergeCell ref="B60:B61"/>
    <mergeCell ref="C60:C61"/>
    <mergeCell ref="B18:B19"/>
    <mergeCell ref="C18:C19"/>
    <mergeCell ref="B21:B22"/>
    <mergeCell ref="C21:C22"/>
    <mergeCell ref="B12:B13"/>
    <mergeCell ref="K39:K40"/>
    <mergeCell ref="L39:L40"/>
    <mergeCell ref="M39:M40"/>
    <mergeCell ref="N39:N40"/>
    <mergeCell ref="O39:O40"/>
    <mergeCell ref="P39:P40"/>
    <mergeCell ref="K42:K43"/>
    <mergeCell ref="L42:L43"/>
    <mergeCell ref="M42:M43"/>
    <mergeCell ref="N42:N43"/>
    <mergeCell ref="O42:O43"/>
    <mergeCell ref="P42:P43"/>
    <mergeCell ref="O9:O10"/>
    <mergeCell ref="L4:P4"/>
    <mergeCell ref="L6:L7"/>
    <mergeCell ref="M6:M7"/>
    <mergeCell ref="N6:N7"/>
    <mergeCell ref="O6:O7"/>
    <mergeCell ref="P6:P7"/>
    <mergeCell ref="P9:P10"/>
    <mergeCell ref="L9:L10"/>
    <mergeCell ref="M9:M10"/>
    <mergeCell ref="N9:N10"/>
    <mergeCell ref="P21:P22"/>
    <mergeCell ref="M21:M22"/>
    <mergeCell ref="N21:N22"/>
    <mergeCell ref="P12:P13"/>
    <mergeCell ref="P15:P16"/>
    <mergeCell ref="P18:P19"/>
    <mergeCell ref="O12:O13"/>
    <mergeCell ref="O15:O16"/>
    <mergeCell ref="O18:O19"/>
    <mergeCell ref="O21:O22"/>
    <mergeCell ref="M12:M13"/>
    <mergeCell ref="P24:P25"/>
    <mergeCell ref="O27:O28"/>
    <mergeCell ref="P27:P28"/>
    <mergeCell ref="O30:O31"/>
    <mergeCell ref="P30:P31"/>
    <mergeCell ref="O33:O34"/>
    <mergeCell ref="P33:P34"/>
    <mergeCell ref="O36:O37"/>
    <mergeCell ref="P36:P37"/>
    <mergeCell ref="O24:O25"/>
    <mergeCell ref="O54:O55"/>
    <mergeCell ref="P63:P64"/>
    <mergeCell ref="O57:O58"/>
    <mergeCell ref="P57:P58"/>
    <mergeCell ref="M60:M61"/>
    <mergeCell ref="N60:N61"/>
    <mergeCell ref="O60:O61"/>
    <mergeCell ref="P60:P61"/>
    <mergeCell ref="L60:L61"/>
    <mergeCell ref="L63:L64"/>
    <mergeCell ref="M63:M64"/>
    <mergeCell ref="N63:N64"/>
    <mergeCell ref="O63:O64"/>
    <mergeCell ref="L57:L58"/>
    <mergeCell ref="M57:M58"/>
    <mergeCell ref="N57:N58"/>
    <mergeCell ref="L54:L55"/>
    <mergeCell ref="M54:M55"/>
    <mergeCell ref="N54:N55"/>
    <mergeCell ref="L27:L28"/>
    <mergeCell ref="M27:M28"/>
    <mergeCell ref="N27:N28"/>
    <mergeCell ref="K63:K64"/>
    <mergeCell ref="K1:K5"/>
    <mergeCell ref="K18:K19"/>
    <mergeCell ref="K21:K22"/>
    <mergeCell ref="K54:K55"/>
    <mergeCell ref="K57:K58"/>
    <mergeCell ref="K6:K7"/>
    <mergeCell ref="K9:K10"/>
    <mergeCell ref="K12:K13"/>
    <mergeCell ref="K15:K16"/>
    <mergeCell ref="K60:K61"/>
    <mergeCell ref="K27:K28"/>
    <mergeCell ref="K30:K31"/>
    <mergeCell ref="K33:K34"/>
    <mergeCell ref="K36:K37"/>
    <mergeCell ref="L30:L31"/>
    <mergeCell ref="M30:M31"/>
    <mergeCell ref="N30:N31"/>
    <mergeCell ref="L33:L34"/>
    <mergeCell ref="M33:M34"/>
    <mergeCell ref="N33:N34"/>
  </mergeCells>
  <phoneticPr fontId="6" type="noConversion"/>
  <pageMargins left="0.75" right="0.75" top="1" bottom="1" header="0.5" footer="0.5"/>
  <pageSetup scale="10" orientation="landscape" r:id="rId1"/>
  <headerFooter alignWithMargins="0">
    <oddFooter>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"/>
  <sheetViews>
    <sheetView workbookViewId="0">
      <selection activeCell="B15" sqref="B15"/>
    </sheetView>
  </sheetViews>
  <sheetFormatPr defaultRowHeight="12.75" x14ac:dyDescent="0.2"/>
  <cols>
    <col min="1" max="1" width="15.28515625" bestFit="1" customWidth="1"/>
    <col min="3" max="3" width="10.85546875" customWidth="1"/>
    <col min="4" max="4" width="2.85546875" customWidth="1"/>
  </cols>
  <sheetData>
    <row r="1" spans="1:4" x14ac:dyDescent="0.2">
      <c r="A1" t="s">
        <v>61</v>
      </c>
      <c r="B1" s="67" t="s">
        <v>62</v>
      </c>
    </row>
    <row r="2" spans="1:4" x14ac:dyDescent="0.2">
      <c r="A2" s="68">
        <v>40725</v>
      </c>
      <c r="B2" s="69">
        <v>1225</v>
      </c>
      <c r="D2" s="216">
        <f>A2</f>
        <v>40725</v>
      </c>
    </row>
    <row r="3" spans="1:4" x14ac:dyDescent="0.2">
      <c r="A3" s="68">
        <v>41091</v>
      </c>
      <c r="B3" s="69">
        <f t="shared" ref="B3" si="0">B2*1.1</f>
        <v>1348</v>
      </c>
      <c r="D3" s="216">
        <f t="shared" ref="D3:D14" si="1">A3</f>
        <v>41091</v>
      </c>
    </row>
    <row r="4" spans="1:4" x14ac:dyDescent="0.2">
      <c r="A4" s="68">
        <v>41456</v>
      </c>
      <c r="B4" s="69">
        <v>1386</v>
      </c>
      <c r="D4" s="216">
        <f t="shared" si="1"/>
        <v>41456</v>
      </c>
    </row>
    <row r="5" spans="1:4" x14ac:dyDescent="0.2">
      <c r="A5" s="68">
        <v>41821</v>
      </c>
      <c r="B5" s="69">
        <v>1469</v>
      </c>
      <c r="D5" s="216">
        <f t="shared" si="1"/>
        <v>41821</v>
      </c>
    </row>
    <row r="6" spans="1:4" x14ac:dyDescent="0.2">
      <c r="A6" s="68">
        <v>42186</v>
      </c>
      <c r="B6" s="69">
        <v>1557</v>
      </c>
      <c r="D6" s="216">
        <f t="shared" si="1"/>
        <v>42186</v>
      </c>
    </row>
    <row r="7" spans="1:4" x14ac:dyDescent="0.2">
      <c r="A7" s="68">
        <v>42552</v>
      </c>
      <c r="B7" s="69">
        <v>1651</v>
      </c>
      <c r="D7" s="216">
        <f t="shared" si="1"/>
        <v>42552</v>
      </c>
    </row>
    <row r="8" spans="1:4" x14ac:dyDescent="0.2">
      <c r="A8" s="68">
        <v>42917</v>
      </c>
      <c r="B8" s="69">
        <v>1750</v>
      </c>
      <c r="D8" s="216">
        <f t="shared" si="1"/>
        <v>42917</v>
      </c>
    </row>
    <row r="9" spans="1:4" x14ac:dyDescent="0.2">
      <c r="A9" s="68">
        <v>43282</v>
      </c>
      <c r="B9" s="69">
        <v>1855</v>
      </c>
      <c r="D9" s="216">
        <f t="shared" si="1"/>
        <v>43282</v>
      </c>
    </row>
    <row r="10" spans="1:4" x14ac:dyDescent="0.2">
      <c r="A10" s="68">
        <v>43647</v>
      </c>
      <c r="B10" s="69">
        <v>1966</v>
      </c>
      <c r="D10" s="216">
        <f t="shared" si="1"/>
        <v>43647</v>
      </c>
    </row>
    <row r="11" spans="1:4" x14ac:dyDescent="0.2">
      <c r="A11" s="68">
        <v>44013</v>
      </c>
      <c r="B11" s="69">
        <v>2084</v>
      </c>
      <c r="D11" s="216">
        <f t="shared" si="1"/>
        <v>44013</v>
      </c>
    </row>
    <row r="12" spans="1:4" x14ac:dyDescent="0.2">
      <c r="A12" s="68">
        <v>44378</v>
      </c>
      <c r="B12" s="69">
        <v>2209</v>
      </c>
      <c r="D12" s="216">
        <f t="shared" si="1"/>
        <v>44378</v>
      </c>
    </row>
    <row r="13" spans="1:4" x14ac:dyDescent="0.2">
      <c r="A13" s="68">
        <v>44743</v>
      </c>
      <c r="B13" s="69">
        <f>B12*1.06</f>
        <v>2342</v>
      </c>
      <c r="D13" s="216">
        <f t="shared" si="1"/>
        <v>44743</v>
      </c>
    </row>
    <row r="14" spans="1:4" x14ac:dyDescent="0.2">
      <c r="A14" s="68">
        <v>45108</v>
      </c>
      <c r="B14" s="69">
        <f>B13*1.06</f>
        <v>2483</v>
      </c>
      <c r="D14" s="216">
        <f t="shared" si="1"/>
        <v>45108</v>
      </c>
    </row>
  </sheetData>
  <sheetProtection password="8B40" sheet="1" objects="1" scenarios="1" selectLockedCells="1"/>
  <phoneticPr fontId="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UNL Budget</vt:lpstr>
      <vt:lpstr>Consortium</vt:lpstr>
      <vt:lpstr>Grad Health</vt:lpstr>
      <vt:lpstr>MTDC</vt:lpstr>
      <vt:lpstr>'UNL Budget'!Print_Area</vt:lpstr>
      <vt:lpstr>TDC</vt:lpstr>
      <vt:lpstr>TFFA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A. Hopkins</dc:creator>
  <cp:lastModifiedBy>eluebbe2</cp:lastModifiedBy>
  <cp:lastPrinted>2011-06-08T18:42:30Z</cp:lastPrinted>
  <dcterms:created xsi:type="dcterms:W3CDTF">1997-12-22T21:13:15Z</dcterms:created>
  <dcterms:modified xsi:type="dcterms:W3CDTF">2013-10-25T19:51:40Z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